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Tesorería, Lic. Martha, 05.03.2018\TRIMESTRALES EN EXCEL DATOS ABIERTOS\"/>
    </mc:Choice>
  </mc:AlternateContent>
  <bookViews>
    <workbookView xWindow="0" yWindow="0" windowWidth="28800" windowHeight="11835" activeTab="1"/>
  </bookViews>
  <sheets>
    <sheet name="INGRESOS REALE 2016" sheetId="45" r:id="rId1"/>
    <sheet name="INGRESOS REALES 2017" sheetId="53" r:id="rId2"/>
    <sheet name="Pres.Aut.Ing.2017" sheetId="17" r:id="rId3"/>
    <sheet name="Ing x Rubros" sheetId="2" r:id="rId4"/>
    <sheet name="Impuestos" sheetId="3" r:id="rId5"/>
    <sheet name="Derechos" sheetId="5" r:id="rId6"/>
    <sheet name="Nvs Fraccs." sheetId="6" r:id="rId7"/>
    <sheet name="Productos" sheetId="7" r:id="rId8"/>
    <sheet name="Aprovech." sheetId="8" r:id="rId9"/>
    <sheet name="Particip." sheetId="9" r:id="rId10"/>
    <sheet name="Infr. Soc.Mpal." sheetId="10" r:id="rId11"/>
    <sheet name="Fort. Mpal." sheetId="11" r:id="rId12"/>
    <sheet name="Fondo Descent." sheetId="12" r:id="rId13"/>
    <sheet name="Otras Ap." sheetId="13" r:id="rId14"/>
    <sheet name="Cont.de vecinos" sheetId="14" r:id="rId15"/>
    <sheet name="Financ." sheetId="15" r:id="rId16"/>
    <sheet name="Otros" sheetId="16" r:id="rId17"/>
    <sheet name="Pres.Egresos2017" sheetId="19" r:id="rId18"/>
    <sheet name="EGRESOS. REALES 2016" sheetId="18" r:id="rId19"/>
    <sheet name="EGRESOS REALES 2017" sheetId="46" r:id="rId20"/>
    <sheet name="Eg.x Prog." sheetId="20" r:id="rId21"/>
    <sheet name="Admón Púb." sheetId="21" r:id="rId22"/>
    <sheet name="Serv.Com." sheetId="22" r:id="rId23"/>
    <sheet name="des. Social" sheetId="23" r:id="rId24"/>
    <sheet name="Seg. Púb" sheetId="24" r:id="rId25"/>
    <sheet name="Mttoy cons.de act." sheetId="25" r:id="rId26"/>
    <sheet name="Adq." sheetId="26" r:id="rId27"/>
    <sheet name="DES.UR.ECO" sheetId="27" r:id="rId28"/>
    <sheet name="Infr.Social" sheetId="28" r:id="rId29"/>
    <sheet name="F.F.Mpal" sheetId="29" r:id="rId30"/>
    <sheet name="Obs.Fin" sheetId="30" r:id="rId31"/>
    <sheet name="Prog.otros" sheetId="31" r:id="rId32"/>
  </sheets>
  <definedNames>
    <definedName name="_xlnm.Print_Titles" localSheetId="19">'EGRESOS REALES 2017'!$1:$6</definedName>
    <definedName name="_xlnm.Print_Titles" localSheetId="18">'EGRESOS. REALES 2016'!$2:$6</definedName>
    <definedName name="_xlnm.Print_Titles" localSheetId="0">'INGRESOS REALE 2016'!$1:$6</definedName>
  </definedNames>
  <calcPr calcId="152511"/>
</workbook>
</file>

<file path=xl/calcChain.xml><?xml version="1.0" encoding="utf-8"?>
<calcChain xmlns="http://schemas.openxmlformats.org/spreadsheetml/2006/main">
  <c r="B138" i="17" l="1"/>
  <c r="B65" i="17"/>
  <c r="M65" i="17"/>
  <c r="F26" i="31" l="1"/>
  <c r="F32" i="31"/>
  <c r="B32" i="31"/>
  <c r="B26" i="31"/>
  <c r="G36" i="13"/>
  <c r="C36" i="13"/>
  <c r="F21" i="13"/>
  <c r="C10" i="13"/>
  <c r="D12" i="13"/>
  <c r="D14" i="13"/>
  <c r="D19" i="13"/>
  <c r="D31" i="13"/>
  <c r="D33" i="13"/>
  <c r="B27" i="13"/>
  <c r="B21" i="13"/>
  <c r="B8" i="13"/>
  <c r="H8" i="13"/>
  <c r="G8" i="13"/>
  <c r="D8" i="13"/>
  <c r="C8" i="13"/>
  <c r="E8" i="13" s="1"/>
  <c r="F30" i="9"/>
  <c r="F28" i="9"/>
  <c r="F24" i="9"/>
  <c r="F22" i="9"/>
  <c r="F10" i="9"/>
  <c r="H36" i="9"/>
  <c r="I36" i="9" s="1"/>
  <c r="E36" i="9"/>
  <c r="H34" i="9"/>
  <c r="G34" i="9"/>
  <c r="I34" i="9" s="1"/>
  <c r="E34" i="9"/>
  <c r="H32" i="9"/>
  <c r="G32" i="9"/>
  <c r="I32" i="9" s="1"/>
  <c r="E32" i="9"/>
  <c r="B34" i="9"/>
  <c r="B32" i="9"/>
  <c r="B30" i="9"/>
  <c r="B36" i="9"/>
  <c r="B21" i="5"/>
  <c r="B23" i="5"/>
  <c r="I8" i="13" l="1"/>
  <c r="H8" i="16"/>
  <c r="G8" i="10"/>
  <c r="C8" i="10"/>
  <c r="G8" i="11"/>
  <c r="C8" i="11"/>
  <c r="G30" i="9"/>
  <c r="G28" i="9"/>
  <c r="I28" i="9" s="1"/>
  <c r="G24" i="9"/>
  <c r="G22" i="9"/>
  <c r="D30" i="9"/>
  <c r="D28" i="9"/>
  <c r="D26" i="9"/>
  <c r="D24" i="9"/>
  <c r="D22" i="9"/>
  <c r="D20" i="9"/>
  <c r="D18" i="9"/>
  <c r="D8" i="9"/>
  <c r="D14" i="9"/>
  <c r="C30" i="9"/>
  <c r="C28" i="9"/>
  <c r="C26" i="9"/>
  <c r="C24" i="9"/>
  <c r="C22" i="9"/>
  <c r="B28" i="9"/>
  <c r="B24" i="9"/>
  <c r="B22" i="9"/>
  <c r="H22" i="9"/>
  <c r="B12" i="9"/>
  <c r="C12" i="9"/>
  <c r="D10" i="9"/>
  <c r="G26" i="9"/>
  <c r="I26" i="9" s="1"/>
  <c r="F26" i="9"/>
  <c r="B26" i="9"/>
  <c r="D39" i="9" l="1"/>
  <c r="E28" i="9"/>
  <c r="E26" i="9"/>
  <c r="E22" i="9"/>
  <c r="C14" i="24"/>
  <c r="C18" i="23"/>
  <c r="C22" i="23"/>
  <c r="I22" i="23"/>
  <c r="G22" i="23"/>
  <c r="F22" i="23"/>
  <c r="E22" i="23"/>
  <c r="C20" i="23"/>
  <c r="H20" i="23"/>
  <c r="G20" i="23"/>
  <c r="F20" i="23"/>
  <c r="D20" i="23"/>
  <c r="B20" i="23"/>
  <c r="N60" i="53"/>
  <c r="M60" i="53"/>
  <c r="L60" i="53"/>
  <c r="K60" i="53"/>
  <c r="J60" i="53"/>
  <c r="I60" i="53"/>
  <c r="H60" i="53"/>
  <c r="G60" i="53"/>
  <c r="F60" i="53"/>
  <c r="E60" i="53"/>
  <c r="D60" i="53"/>
  <c r="C60" i="53"/>
  <c r="B60" i="53"/>
  <c r="W75" i="53"/>
  <c r="U75" i="53"/>
  <c r="S75" i="53"/>
  <c r="R75" i="53"/>
  <c r="Q75" i="53"/>
  <c r="N75" i="53"/>
  <c r="W71" i="53"/>
  <c r="U71" i="53"/>
  <c r="S71" i="53"/>
  <c r="Q71" i="53"/>
  <c r="R71" i="53" s="1"/>
  <c r="T71" i="53" s="1"/>
  <c r="N71" i="53"/>
  <c r="W70" i="53"/>
  <c r="U70" i="53"/>
  <c r="S70" i="53"/>
  <c r="Q70" i="53"/>
  <c r="R70" i="53" s="1"/>
  <c r="N70" i="53"/>
  <c r="W30" i="53"/>
  <c r="U30" i="53"/>
  <c r="S30" i="53"/>
  <c r="Q30" i="53"/>
  <c r="R30" i="53" s="1"/>
  <c r="N30" i="53"/>
  <c r="N30" i="46"/>
  <c r="M30" i="46"/>
  <c r="L30" i="46"/>
  <c r="K30" i="46"/>
  <c r="J30" i="46"/>
  <c r="I30" i="46"/>
  <c r="H30" i="46"/>
  <c r="G30" i="46"/>
  <c r="F30" i="46"/>
  <c r="E30" i="46"/>
  <c r="D30" i="46"/>
  <c r="C30" i="46"/>
  <c r="B30" i="46"/>
  <c r="W34" i="46"/>
  <c r="U34" i="46"/>
  <c r="S34" i="46"/>
  <c r="R34" i="46"/>
  <c r="T34" i="46" s="1"/>
  <c r="V34" i="46" s="1"/>
  <c r="X34" i="46" s="1"/>
  <c r="Q34" i="46"/>
  <c r="N34" i="46"/>
  <c r="W33" i="46"/>
  <c r="U33" i="46"/>
  <c r="S33" i="46"/>
  <c r="Q33" i="46"/>
  <c r="R33" i="46" s="1"/>
  <c r="T33" i="46" s="1"/>
  <c r="V33" i="46" s="1"/>
  <c r="X33" i="46" s="1"/>
  <c r="N33" i="46"/>
  <c r="W27" i="46"/>
  <c r="U27" i="46"/>
  <c r="S27" i="46"/>
  <c r="Q27" i="46"/>
  <c r="R27" i="46" s="1"/>
  <c r="T27" i="46" s="1"/>
  <c r="V27" i="46" s="1"/>
  <c r="X27" i="46" s="1"/>
  <c r="N27" i="46"/>
  <c r="W26" i="46"/>
  <c r="U26" i="46"/>
  <c r="S26" i="46"/>
  <c r="Q26" i="46"/>
  <c r="R26" i="46" s="1"/>
  <c r="N26" i="46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W56" i="18"/>
  <c r="U56" i="18"/>
  <c r="S56" i="18"/>
  <c r="Q56" i="18"/>
  <c r="R56" i="18" s="1"/>
  <c r="T56" i="18" s="1"/>
  <c r="V56" i="18" s="1"/>
  <c r="X56" i="18" s="1"/>
  <c r="N56" i="18"/>
  <c r="W54" i="18"/>
  <c r="U54" i="18"/>
  <c r="S54" i="18"/>
  <c r="Q54" i="18"/>
  <c r="R54" i="18" s="1"/>
  <c r="N54" i="18"/>
  <c r="W26" i="18"/>
  <c r="U26" i="18"/>
  <c r="S26" i="18"/>
  <c r="Q26" i="18"/>
  <c r="R26" i="18" s="1"/>
  <c r="N26" i="18"/>
  <c r="O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K65" i="17"/>
  <c r="G65" i="17"/>
  <c r="C6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X81" i="17"/>
  <c r="V81" i="17"/>
  <c r="T81" i="17"/>
  <c r="R81" i="17"/>
  <c r="S81" i="17" s="1"/>
  <c r="U81" i="17" s="1"/>
  <c r="W81" i="17" s="1"/>
  <c r="Y81" i="17" s="1"/>
  <c r="O81" i="17"/>
  <c r="X80" i="17"/>
  <c r="V80" i="17"/>
  <c r="T80" i="17"/>
  <c r="R80" i="17"/>
  <c r="S80" i="17" s="1"/>
  <c r="O80" i="17"/>
  <c r="X79" i="17"/>
  <c r="V79" i="17"/>
  <c r="T79" i="17"/>
  <c r="R79" i="17"/>
  <c r="S79" i="17" s="1"/>
  <c r="O79" i="17"/>
  <c r="M78" i="17"/>
  <c r="L78" i="17"/>
  <c r="L65" i="17" s="1"/>
  <c r="K78" i="17"/>
  <c r="J78" i="17"/>
  <c r="J65" i="17" s="1"/>
  <c r="I78" i="17"/>
  <c r="I65" i="17" s="1"/>
  <c r="H78" i="17"/>
  <c r="H65" i="17" s="1"/>
  <c r="G78" i="17"/>
  <c r="F78" i="17"/>
  <c r="F65" i="17" s="1"/>
  <c r="E78" i="17"/>
  <c r="E65" i="17" s="1"/>
  <c r="D78" i="17"/>
  <c r="D65" i="17" s="1"/>
  <c r="C78" i="17"/>
  <c r="B78" i="17"/>
  <c r="O60" i="45"/>
  <c r="M60" i="45"/>
  <c r="L60" i="45"/>
  <c r="K60" i="45"/>
  <c r="J60" i="45"/>
  <c r="I60" i="45"/>
  <c r="H60" i="45"/>
  <c r="G60" i="45"/>
  <c r="F60" i="45"/>
  <c r="E60" i="45"/>
  <c r="D60" i="45"/>
  <c r="C60" i="45"/>
  <c r="C59" i="45" s="1"/>
  <c r="O59" i="45"/>
  <c r="M59" i="45"/>
  <c r="L59" i="45"/>
  <c r="K59" i="45"/>
  <c r="J59" i="45"/>
  <c r="I59" i="45"/>
  <c r="H59" i="45"/>
  <c r="G59" i="45"/>
  <c r="F59" i="45"/>
  <c r="E59" i="45"/>
  <c r="D59" i="45"/>
  <c r="B60" i="45"/>
  <c r="B59" i="45" s="1"/>
  <c r="O125" i="45"/>
  <c r="X78" i="45"/>
  <c r="V78" i="45"/>
  <c r="T78" i="45"/>
  <c r="R78" i="45"/>
  <c r="S78" i="45" s="1"/>
  <c r="U78" i="45" s="1"/>
  <c r="O78" i="45"/>
  <c r="X77" i="45"/>
  <c r="V77" i="45"/>
  <c r="T77" i="45"/>
  <c r="R77" i="45"/>
  <c r="S77" i="45" s="1"/>
  <c r="O77" i="45"/>
  <c r="X76" i="45"/>
  <c r="V76" i="45"/>
  <c r="T76" i="45"/>
  <c r="R76" i="45"/>
  <c r="S76" i="45" s="1"/>
  <c r="O76" i="45"/>
  <c r="X75" i="45"/>
  <c r="V75" i="45"/>
  <c r="T75" i="45"/>
  <c r="R75" i="45"/>
  <c r="S75" i="45" s="1"/>
  <c r="O75" i="45"/>
  <c r="X72" i="45"/>
  <c r="V72" i="45"/>
  <c r="T72" i="45"/>
  <c r="R72" i="45"/>
  <c r="S72" i="45" s="1"/>
  <c r="U72" i="45" s="1"/>
  <c r="O72" i="45"/>
  <c r="X71" i="45"/>
  <c r="V71" i="45"/>
  <c r="T71" i="45"/>
  <c r="R71" i="45"/>
  <c r="S71" i="45" s="1"/>
  <c r="O71" i="45"/>
  <c r="X70" i="45"/>
  <c r="V70" i="45"/>
  <c r="T70" i="45"/>
  <c r="R70" i="45"/>
  <c r="S70" i="45" s="1"/>
  <c r="O70" i="45"/>
  <c r="B80" i="45"/>
  <c r="C80" i="45"/>
  <c r="D80" i="45"/>
  <c r="E80" i="45"/>
  <c r="F80" i="45"/>
  <c r="G80" i="45"/>
  <c r="H80" i="45"/>
  <c r="I80" i="45"/>
  <c r="J80" i="45"/>
  <c r="K80" i="45"/>
  <c r="L80" i="45"/>
  <c r="M80" i="45"/>
  <c r="I20" i="23" l="1"/>
  <c r="E20" i="23"/>
  <c r="T30" i="53"/>
  <c r="V30" i="53" s="1"/>
  <c r="X30" i="53" s="1"/>
  <c r="T75" i="53"/>
  <c r="V75" i="53" s="1"/>
  <c r="X75" i="53" s="1"/>
  <c r="V71" i="53"/>
  <c r="X71" i="53" s="1"/>
  <c r="T70" i="53"/>
  <c r="V70" i="53" s="1"/>
  <c r="X70" i="53" s="1"/>
  <c r="T26" i="46"/>
  <c r="V26" i="46" s="1"/>
  <c r="X26" i="46" s="1"/>
  <c r="T26" i="18"/>
  <c r="V26" i="18" s="1"/>
  <c r="X26" i="18" s="1"/>
  <c r="T54" i="18"/>
  <c r="V54" i="18" s="1"/>
  <c r="X54" i="18" s="1"/>
  <c r="U79" i="17"/>
  <c r="W79" i="17" s="1"/>
  <c r="Y79" i="17" s="1"/>
  <c r="U80" i="17"/>
  <c r="W80" i="17" s="1"/>
  <c r="Y80" i="17" s="1"/>
  <c r="AB79" i="17" s="1"/>
  <c r="O78" i="17"/>
  <c r="O65" i="17" s="1"/>
  <c r="W72" i="45"/>
  <c r="Y72" i="45" s="1"/>
  <c r="U77" i="45"/>
  <c r="W77" i="45" s="1"/>
  <c r="Y77" i="45" s="1"/>
  <c r="W78" i="45"/>
  <c r="Y78" i="45" s="1"/>
  <c r="U75" i="45"/>
  <c r="W75" i="45"/>
  <c r="Y75" i="45" s="1"/>
  <c r="U76" i="45"/>
  <c r="W76" i="45" s="1"/>
  <c r="Y76" i="45" s="1"/>
  <c r="U70" i="45"/>
  <c r="W70" i="45" s="1"/>
  <c r="Y70" i="45" s="1"/>
  <c r="U71" i="45"/>
  <c r="W71" i="45" s="1"/>
  <c r="Y71" i="45" s="1"/>
  <c r="A1" i="21" l="1"/>
  <c r="A1" i="22" s="1"/>
  <c r="A1" i="23" s="1"/>
  <c r="A1" i="24" s="1"/>
  <c r="A1" i="25" s="1"/>
  <c r="A1" i="26" s="1"/>
  <c r="A1" i="27" s="1"/>
  <c r="A1" i="28" s="1"/>
  <c r="A1" i="29" s="1"/>
  <c r="A1" i="30" s="1"/>
  <c r="A1" i="31" s="1"/>
  <c r="A1" i="3"/>
  <c r="A1" i="5" s="1"/>
  <c r="A1" i="6" s="1"/>
  <c r="A1" i="7" s="1"/>
  <c r="A1" i="8" s="1"/>
  <c r="A1" i="9" s="1"/>
  <c r="A1" i="10" s="1"/>
  <c r="A1" i="11" s="1"/>
  <c r="A1" i="12" s="1"/>
  <c r="A1" i="13" s="1"/>
  <c r="A1" i="14" s="1"/>
  <c r="A1" i="15" s="1"/>
  <c r="A1" i="16" s="1"/>
  <c r="F6" i="2"/>
  <c r="M94" i="53" l="1"/>
  <c r="L94" i="53"/>
  <c r="K94" i="53"/>
  <c r="J94" i="53"/>
  <c r="I94" i="53"/>
  <c r="H94" i="53"/>
  <c r="G94" i="53"/>
  <c r="F94" i="53"/>
  <c r="E94" i="53"/>
  <c r="B78" i="53"/>
  <c r="C78" i="53"/>
  <c r="D78" i="53"/>
  <c r="E78" i="53"/>
  <c r="F78" i="53"/>
  <c r="G78" i="53"/>
  <c r="H78" i="53"/>
  <c r="I78" i="53"/>
  <c r="J78" i="53"/>
  <c r="K78" i="53"/>
  <c r="L78" i="53"/>
  <c r="M78" i="53"/>
  <c r="B20" i="46" l="1"/>
  <c r="M12" i="46"/>
  <c r="L12" i="46"/>
  <c r="K12" i="46"/>
  <c r="J12" i="46"/>
  <c r="I12" i="46"/>
  <c r="H12" i="46"/>
  <c r="G12" i="46"/>
  <c r="F12" i="46"/>
  <c r="E12" i="46"/>
  <c r="D12" i="46"/>
  <c r="C12" i="46"/>
  <c r="B12" i="46"/>
  <c r="M7" i="46"/>
  <c r="L7" i="46"/>
  <c r="K7" i="46"/>
  <c r="J7" i="46"/>
  <c r="I7" i="46"/>
  <c r="H7" i="46"/>
  <c r="G7" i="46"/>
  <c r="F7" i="46"/>
  <c r="E7" i="46"/>
  <c r="D7" i="46"/>
  <c r="C7" i="46"/>
  <c r="B7" i="46"/>
  <c r="O66" i="17" l="1"/>
  <c r="M7" i="45" l="1"/>
  <c r="L7" i="45"/>
  <c r="K7" i="45"/>
  <c r="J7" i="45"/>
  <c r="I7" i="45"/>
  <c r="H7" i="45"/>
  <c r="G7" i="45"/>
  <c r="F7" i="45"/>
  <c r="E7" i="45"/>
  <c r="D7" i="45"/>
  <c r="C7" i="45"/>
  <c r="B7" i="45"/>
  <c r="R76" i="19" l="1"/>
  <c r="O67" i="19"/>
  <c r="K74" i="46" l="1"/>
  <c r="W87" i="46"/>
  <c r="W86" i="46"/>
  <c r="U82" i="46"/>
  <c r="W82" i="46"/>
  <c r="W60" i="18"/>
  <c r="W59" i="18"/>
  <c r="W61" i="18"/>
  <c r="W62" i="18"/>
  <c r="W63" i="18"/>
  <c r="W64" i="18"/>
  <c r="U60" i="18"/>
  <c r="U61" i="18"/>
  <c r="U62" i="18"/>
  <c r="U63" i="18"/>
  <c r="U64" i="18"/>
  <c r="U59" i="18"/>
  <c r="S61" i="18"/>
  <c r="B12" i="29" s="1"/>
  <c r="S62" i="18"/>
  <c r="B14" i="29" s="1"/>
  <c r="S63" i="18"/>
  <c r="B16" i="29" s="1"/>
  <c r="S64" i="18"/>
  <c r="B18" i="29" s="1"/>
  <c r="S59" i="18"/>
  <c r="B8" i="29" s="1"/>
  <c r="S60" i="18"/>
  <c r="B10" i="29" s="1"/>
  <c r="U29" i="18"/>
  <c r="N29" i="18"/>
  <c r="X68" i="17"/>
  <c r="X69" i="17"/>
  <c r="V68" i="17"/>
  <c r="V69" i="17"/>
  <c r="V70" i="17"/>
  <c r="B21" i="29" l="1"/>
  <c r="T93" i="19"/>
  <c r="D34" i="31" s="1"/>
  <c r="T80" i="19"/>
  <c r="D8" i="31" s="1"/>
  <c r="S75" i="46"/>
  <c r="C8" i="31" s="1"/>
  <c r="S29" i="18"/>
  <c r="B8" i="24" s="1"/>
  <c r="S30" i="18"/>
  <c r="B10" i="24" s="1"/>
  <c r="T76" i="17"/>
  <c r="T70" i="17"/>
  <c r="T71" i="17"/>
  <c r="T72" i="17"/>
  <c r="T73" i="17"/>
  <c r="T74" i="17"/>
  <c r="T75" i="17"/>
  <c r="T68" i="17"/>
  <c r="T69" i="17"/>
  <c r="T28" i="17"/>
  <c r="D16" i="5" s="1"/>
  <c r="B4" i="22"/>
  <c r="B4" i="31"/>
  <c r="B4" i="30"/>
  <c r="B4" i="29"/>
  <c r="B4" i="28"/>
  <c r="B4" i="27"/>
  <c r="B4" i="26"/>
  <c r="B4" i="25"/>
  <c r="B4" i="24"/>
  <c r="B4" i="23"/>
  <c r="B4" i="21"/>
  <c r="B4" i="16"/>
  <c r="B4" i="15"/>
  <c r="B4" i="14"/>
  <c r="B4" i="13"/>
  <c r="B4" i="12"/>
  <c r="B4" i="11"/>
  <c r="B4" i="10"/>
  <c r="B4" i="9"/>
  <c r="B4" i="8"/>
  <c r="B4" i="7"/>
  <c r="B4" i="6"/>
  <c r="B4" i="5"/>
  <c r="B4" i="3"/>
  <c r="T7" i="19"/>
  <c r="D8" i="21" s="1"/>
  <c r="U134" i="17"/>
  <c r="U87" i="46"/>
  <c r="I16" i="9"/>
  <c r="R67" i="17"/>
  <c r="S67" i="17" s="1"/>
  <c r="Q64" i="53"/>
  <c r="R64" i="53" s="1"/>
  <c r="Q63" i="53"/>
  <c r="R63" i="53" s="1"/>
  <c r="Q65" i="53"/>
  <c r="R65" i="53" s="1"/>
  <c r="Q66" i="53"/>
  <c r="R66" i="53" s="1"/>
  <c r="Q67" i="53"/>
  <c r="R67" i="53" s="1"/>
  <c r="Q68" i="53"/>
  <c r="R68" i="53" s="1"/>
  <c r="Q69" i="53"/>
  <c r="R69" i="53" s="1"/>
  <c r="Q72" i="53"/>
  <c r="R72" i="53" s="1"/>
  <c r="Q62" i="53"/>
  <c r="R62" i="53" s="1"/>
  <c r="X28" i="17"/>
  <c r="X29" i="17"/>
  <c r="X30" i="17"/>
  <c r="X31" i="17"/>
  <c r="X32" i="17"/>
  <c r="X33" i="17"/>
  <c r="X34" i="17"/>
  <c r="X35" i="17"/>
  <c r="X36" i="17"/>
  <c r="V28" i="17"/>
  <c r="V29" i="17"/>
  <c r="R30" i="17"/>
  <c r="S30" i="17" s="1"/>
  <c r="R28" i="17"/>
  <c r="R29" i="17"/>
  <c r="S29" i="17" s="1"/>
  <c r="R31" i="17"/>
  <c r="S31" i="17" s="1"/>
  <c r="R32" i="17"/>
  <c r="S32" i="17" s="1"/>
  <c r="R33" i="17"/>
  <c r="S33" i="17" s="1"/>
  <c r="R34" i="17"/>
  <c r="S34" i="17" s="1"/>
  <c r="R35" i="17"/>
  <c r="S35" i="17" s="1"/>
  <c r="R36" i="17"/>
  <c r="S36" i="17" s="1"/>
  <c r="R27" i="17"/>
  <c r="B23" i="17"/>
  <c r="R26" i="17"/>
  <c r="S26" i="17" s="1"/>
  <c r="R25" i="17"/>
  <c r="S25" i="17" s="1"/>
  <c r="D23" i="17"/>
  <c r="C23" i="17"/>
  <c r="R10" i="17"/>
  <c r="Q10" i="53"/>
  <c r="R10" i="53" s="1"/>
  <c r="R14" i="17"/>
  <c r="S14" i="17" s="1"/>
  <c r="V15" i="19"/>
  <c r="V8" i="19"/>
  <c r="V61" i="19"/>
  <c r="V46" i="19"/>
  <c r="V9" i="19"/>
  <c r="V32" i="19"/>
  <c r="V31" i="19"/>
  <c r="V26" i="19"/>
  <c r="V27" i="19"/>
  <c r="V7" i="19"/>
  <c r="V13" i="19"/>
  <c r="V14" i="19"/>
  <c r="V16" i="19"/>
  <c r="V17" i="19"/>
  <c r="V18" i="19"/>
  <c r="V22" i="19"/>
  <c r="V23" i="19"/>
  <c r="V24" i="19"/>
  <c r="V25" i="19"/>
  <c r="V36" i="19"/>
  <c r="V37" i="19"/>
  <c r="V38" i="19"/>
  <c r="V39" i="19"/>
  <c r="V40" i="19"/>
  <c r="V41" i="19"/>
  <c r="V42" i="19"/>
  <c r="V47" i="19"/>
  <c r="V51" i="19"/>
  <c r="V52" i="19"/>
  <c r="V53" i="19"/>
  <c r="V54" i="19"/>
  <c r="V55" i="19"/>
  <c r="V59" i="19"/>
  <c r="V60" i="19"/>
  <c r="V62" i="19"/>
  <c r="V66" i="19"/>
  <c r="V67" i="19"/>
  <c r="V68" i="19"/>
  <c r="V69" i="19"/>
  <c r="V70" i="19"/>
  <c r="V71" i="19"/>
  <c r="V75" i="19"/>
  <c r="V76" i="19"/>
  <c r="V80" i="19"/>
  <c r="V81" i="19"/>
  <c r="V82" i="19"/>
  <c r="V83" i="19"/>
  <c r="V84" i="19"/>
  <c r="V85" i="19"/>
  <c r="V86" i="19"/>
  <c r="V87" i="19"/>
  <c r="V88" i="19"/>
  <c r="V89" i="19"/>
  <c r="V90" i="19"/>
  <c r="V91" i="19"/>
  <c r="V92" i="19"/>
  <c r="V93" i="19"/>
  <c r="T75" i="19"/>
  <c r="D8" i="30" s="1"/>
  <c r="T76" i="19"/>
  <c r="D10" i="30" s="1"/>
  <c r="T81" i="19"/>
  <c r="D10" i="31" s="1"/>
  <c r="T82" i="19"/>
  <c r="D12" i="31" s="1"/>
  <c r="T83" i="19"/>
  <c r="D14" i="31" s="1"/>
  <c r="T84" i="19"/>
  <c r="D16" i="31" s="1"/>
  <c r="T85" i="19"/>
  <c r="D18" i="31" s="1"/>
  <c r="T86" i="19"/>
  <c r="D20" i="31" s="1"/>
  <c r="T87" i="19"/>
  <c r="D22" i="31" s="1"/>
  <c r="T88" i="19"/>
  <c r="D24" i="31" s="1"/>
  <c r="T89" i="19"/>
  <c r="D26" i="31" s="1"/>
  <c r="T90" i="19"/>
  <c r="D28" i="31" s="1"/>
  <c r="T91" i="19"/>
  <c r="D30" i="31" s="1"/>
  <c r="T92" i="19"/>
  <c r="D32" i="31" s="1"/>
  <c r="T13" i="19"/>
  <c r="D8" i="22" s="1"/>
  <c r="T14" i="19"/>
  <c r="D10" i="22" s="1"/>
  <c r="T15" i="19"/>
  <c r="D12" i="22" s="1"/>
  <c r="T16" i="19"/>
  <c r="D14" i="22" s="1"/>
  <c r="T17" i="19"/>
  <c r="D16" i="22" s="1"/>
  <c r="T18" i="19"/>
  <c r="D18" i="22" s="1"/>
  <c r="T22" i="19"/>
  <c r="D8" i="23" s="1"/>
  <c r="T23" i="19"/>
  <c r="D10" i="23" s="1"/>
  <c r="T24" i="19"/>
  <c r="D12" i="23" s="1"/>
  <c r="T25" i="19"/>
  <c r="D14" i="23" s="1"/>
  <c r="T26" i="19"/>
  <c r="D16" i="23" s="1"/>
  <c r="T27" i="19"/>
  <c r="D18" i="23" s="1"/>
  <c r="T31" i="19"/>
  <c r="D8" i="24" s="1"/>
  <c r="T32" i="19"/>
  <c r="D10" i="24" s="1"/>
  <c r="T36" i="19"/>
  <c r="D8" i="25" s="1"/>
  <c r="T37" i="19"/>
  <c r="D10" i="25" s="1"/>
  <c r="T38" i="19"/>
  <c r="D12" i="25" s="1"/>
  <c r="T39" i="19"/>
  <c r="D14" i="25" s="1"/>
  <c r="T40" i="19"/>
  <c r="D16" i="25" s="1"/>
  <c r="T41" i="19"/>
  <c r="D18" i="25" s="1"/>
  <c r="T42" i="19"/>
  <c r="D20" i="25" s="1"/>
  <c r="T46" i="19"/>
  <c r="D8" i="26" s="1"/>
  <c r="T47" i="19"/>
  <c r="D10" i="26" s="1"/>
  <c r="T51" i="19"/>
  <c r="D8" i="27" s="1"/>
  <c r="T52" i="19"/>
  <c r="D10" i="27" s="1"/>
  <c r="T53" i="19"/>
  <c r="D12" i="27" s="1"/>
  <c r="T54" i="19"/>
  <c r="D14" i="27" s="1"/>
  <c r="T55" i="19"/>
  <c r="D16" i="27" s="1"/>
  <c r="T59" i="19"/>
  <c r="D8" i="28" s="1"/>
  <c r="T60" i="19"/>
  <c r="D10" i="28" s="1"/>
  <c r="T61" i="19"/>
  <c r="D12" i="28" s="1"/>
  <c r="T62" i="19"/>
  <c r="D14" i="28" s="1"/>
  <c r="T66" i="19"/>
  <c r="D8" i="29" s="1"/>
  <c r="T67" i="19"/>
  <c r="D10" i="29" s="1"/>
  <c r="T68" i="19"/>
  <c r="D12" i="29" s="1"/>
  <c r="T69" i="19"/>
  <c r="D14" i="29" s="1"/>
  <c r="T70" i="19"/>
  <c r="D16" i="29" s="1"/>
  <c r="T71" i="19"/>
  <c r="D18" i="29" s="1"/>
  <c r="T8" i="19"/>
  <c r="D10" i="21" s="1"/>
  <c r="T9" i="19"/>
  <c r="D12" i="21" s="1"/>
  <c r="R13" i="19"/>
  <c r="R14" i="19"/>
  <c r="R15" i="19"/>
  <c r="R16" i="19"/>
  <c r="R17" i="19"/>
  <c r="R18" i="19"/>
  <c r="R22" i="19"/>
  <c r="R23" i="19"/>
  <c r="R24" i="19"/>
  <c r="R25" i="19"/>
  <c r="R26" i="19"/>
  <c r="R27" i="19"/>
  <c r="R31" i="19"/>
  <c r="R32" i="19"/>
  <c r="R36" i="19"/>
  <c r="R37" i="19"/>
  <c r="R38" i="19"/>
  <c r="R39" i="19"/>
  <c r="R40" i="19"/>
  <c r="R41" i="19"/>
  <c r="R42" i="19"/>
  <c r="R46" i="19"/>
  <c r="R47" i="19"/>
  <c r="R51" i="19"/>
  <c r="R52" i="19"/>
  <c r="R53" i="19"/>
  <c r="R54" i="19"/>
  <c r="R55" i="19"/>
  <c r="R59" i="19"/>
  <c r="R60" i="19"/>
  <c r="R61" i="19"/>
  <c r="R62" i="19"/>
  <c r="R66" i="19"/>
  <c r="R67" i="19"/>
  <c r="R68" i="19"/>
  <c r="R69" i="19"/>
  <c r="R70" i="19"/>
  <c r="R71" i="19"/>
  <c r="R75" i="19"/>
  <c r="R80" i="19"/>
  <c r="R81" i="19"/>
  <c r="R82" i="19"/>
  <c r="R83" i="19"/>
  <c r="R84" i="19"/>
  <c r="R85" i="19"/>
  <c r="R86" i="19"/>
  <c r="R87" i="19"/>
  <c r="R88" i="19"/>
  <c r="R89" i="19"/>
  <c r="R90" i="19"/>
  <c r="R91" i="19"/>
  <c r="R92" i="19"/>
  <c r="R93" i="19"/>
  <c r="S93" i="19" s="1"/>
  <c r="R8" i="19"/>
  <c r="R9" i="19"/>
  <c r="R7" i="19"/>
  <c r="Q8" i="46"/>
  <c r="Q17" i="18"/>
  <c r="Q15" i="18"/>
  <c r="Q14" i="18"/>
  <c r="Q13" i="18"/>
  <c r="Q9" i="18"/>
  <c r="Q8" i="18"/>
  <c r="Q7" i="18"/>
  <c r="Q15" i="53"/>
  <c r="Q9" i="53"/>
  <c r="R9" i="53" s="1"/>
  <c r="Q8" i="53"/>
  <c r="R8" i="53" s="1"/>
  <c r="S31" i="45"/>
  <c r="S48" i="45"/>
  <c r="S8" i="53"/>
  <c r="C8" i="3" s="1"/>
  <c r="R32" i="53"/>
  <c r="R49" i="53"/>
  <c r="S20" i="17"/>
  <c r="U20" i="17" s="1"/>
  <c r="S21" i="17"/>
  <c r="U21" i="17" s="1"/>
  <c r="S27" i="17"/>
  <c r="S28" i="17"/>
  <c r="U28" i="17" s="1"/>
  <c r="H16" i="5" s="1"/>
  <c r="S37" i="17"/>
  <c r="S54" i="17"/>
  <c r="S137" i="17"/>
  <c r="O12" i="17"/>
  <c r="R12" i="17"/>
  <c r="S12" i="17" s="1"/>
  <c r="T12" i="17"/>
  <c r="V12" i="17"/>
  <c r="X12" i="17"/>
  <c r="O13" i="17"/>
  <c r="R13" i="17"/>
  <c r="S13" i="17" s="1"/>
  <c r="T13" i="17"/>
  <c r="V13" i="17"/>
  <c r="X13" i="17"/>
  <c r="D7" i="17"/>
  <c r="O93" i="19"/>
  <c r="M79" i="19"/>
  <c r="G79" i="19"/>
  <c r="H79" i="19"/>
  <c r="I79" i="19"/>
  <c r="J79" i="19"/>
  <c r="K79" i="19"/>
  <c r="L79" i="19"/>
  <c r="B79" i="19"/>
  <c r="C79" i="19"/>
  <c r="D79" i="19"/>
  <c r="E79" i="19"/>
  <c r="F79" i="19"/>
  <c r="O92" i="19"/>
  <c r="X93" i="19"/>
  <c r="O23" i="19"/>
  <c r="N16" i="18"/>
  <c r="R8" i="45"/>
  <c r="S8" i="45" s="1"/>
  <c r="O52" i="45"/>
  <c r="M23" i="17"/>
  <c r="V30" i="17"/>
  <c r="V31" i="17"/>
  <c r="V32" i="17"/>
  <c r="V33" i="17"/>
  <c r="V34" i="17"/>
  <c r="V35" i="17"/>
  <c r="V36" i="17"/>
  <c r="T30" i="17"/>
  <c r="D21" i="5" s="1"/>
  <c r="T31" i="17"/>
  <c r="D23" i="5" s="1"/>
  <c r="T32" i="17"/>
  <c r="D25" i="5" s="1"/>
  <c r="T33" i="17"/>
  <c r="D27" i="5" s="1"/>
  <c r="T34" i="17"/>
  <c r="D29" i="5" s="1"/>
  <c r="T35" i="17"/>
  <c r="D31" i="5" s="1"/>
  <c r="T36" i="17"/>
  <c r="D33" i="5" s="1"/>
  <c r="O11" i="17"/>
  <c r="O10" i="17"/>
  <c r="X10" i="17"/>
  <c r="X11" i="17"/>
  <c r="X14" i="17"/>
  <c r="X15" i="17"/>
  <c r="X16" i="17"/>
  <c r="X17" i="17"/>
  <c r="X18" i="17"/>
  <c r="V10" i="17"/>
  <c r="V11" i="17"/>
  <c r="V14" i="17"/>
  <c r="V15" i="17"/>
  <c r="V16" i="17"/>
  <c r="V17" i="17"/>
  <c r="V18" i="17"/>
  <c r="T10" i="17"/>
  <c r="T11" i="17"/>
  <c r="R11" i="17"/>
  <c r="O68" i="17"/>
  <c r="R68" i="17"/>
  <c r="O28" i="17"/>
  <c r="O30" i="17"/>
  <c r="T14" i="17"/>
  <c r="D12" i="3" s="1"/>
  <c r="T15" i="17"/>
  <c r="D14" i="3" s="1"/>
  <c r="T16" i="17"/>
  <c r="D16" i="3" s="1"/>
  <c r="T17" i="17"/>
  <c r="D18" i="3" s="1"/>
  <c r="T18" i="17"/>
  <c r="D20" i="3" s="1"/>
  <c r="R19" i="17"/>
  <c r="O20" i="17"/>
  <c r="O21" i="17"/>
  <c r="U93" i="19" l="1"/>
  <c r="H34" i="31" s="1"/>
  <c r="U33" i="17"/>
  <c r="H27" i="5" s="1"/>
  <c r="U32" i="17"/>
  <c r="H25" i="5" s="1"/>
  <c r="T8" i="53"/>
  <c r="G8" i="3" s="1"/>
  <c r="R79" i="19"/>
  <c r="V79" i="19"/>
  <c r="T79" i="19"/>
  <c r="D28" i="20" s="1"/>
  <c r="R15" i="53"/>
  <c r="U36" i="17"/>
  <c r="H33" i="5" s="1"/>
  <c r="U35" i="17"/>
  <c r="H31" i="5" s="1"/>
  <c r="U31" i="17"/>
  <c r="H23" i="5" s="1"/>
  <c r="U30" i="17"/>
  <c r="H21" i="5" s="1"/>
  <c r="R23" i="17"/>
  <c r="S23" i="17" s="1"/>
  <c r="U34" i="17"/>
  <c r="H29" i="5" s="1"/>
  <c r="U14" i="17"/>
  <c r="H12" i="3" s="1"/>
  <c r="U13" i="17"/>
  <c r="W13" i="17" s="1"/>
  <c r="Y13" i="17" s="1"/>
  <c r="U12" i="17"/>
  <c r="W12" i="17" s="1"/>
  <c r="Y12" i="17" s="1"/>
  <c r="H7" i="17"/>
  <c r="R9" i="17"/>
  <c r="R8" i="17" s="1"/>
  <c r="S19" i="17"/>
  <c r="S68" i="17"/>
  <c r="U68" i="17" s="1"/>
  <c r="S11" i="17"/>
  <c r="C7" i="17"/>
  <c r="X19" i="17"/>
  <c r="V19" i="17"/>
  <c r="X9" i="17"/>
  <c r="X8" i="17" s="1"/>
  <c r="V9" i="17"/>
  <c r="V8" i="17" s="1"/>
  <c r="T9" i="17"/>
  <c r="T8" i="17" s="1"/>
  <c r="D10" i="3" s="1"/>
  <c r="O9" i="17"/>
  <c r="B7" i="17"/>
  <c r="M7" i="17"/>
  <c r="T19" i="17"/>
  <c r="D22" i="3" s="1"/>
  <c r="L7" i="17"/>
  <c r="K7" i="17"/>
  <c r="J7" i="17"/>
  <c r="I7" i="17"/>
  <c r="G7" i="17"/>
  <c r="F7" i="17"/>
  <c r="E7" i="17"/>
  <c r="O19" i="17"/>
  <c r="F23" i="17"/>
  <c r="N82" i="46"/>
  <c r="Q82" i="46"/>
  <c r="R82" i="46" s="1"/>
  <c r="S82" i="46"/>
  <c r="N87" i="46"/>
  <c r="S87" i="46"/>
  <c r="C32" i="31" s="1"/>
  <c r="Q87" i="46"/>
  <c r="R87" i="46" s="1"/>
  <c r="O36" i="45"/>
  <c r="R36" i="45"/>
  <c r="S36" i="45" s="1"/>
  <c r="T36" i="45"/>
  <c r="V36" i="45"/>
  <c r="X36" i="45"/>
  <c r="R15" i="45"/>
  <c r="S15" i="45" s="1"/>
  <c r="O57" i="17"/>
  <c r="O62" i="17"/>
  <c r="O36" i="17"/>
  <c r="T87" i="46" l="1"/>
  <c r="W93" i="19"/>
  <c r="Y93" i="19" s="1"/>
  <c r="S9" i="17"/>
  <c r="U9" i="17" s="1"/>
  <c r="W9" i="17" s="1"/>
  <c r="Y9" i="17" s="1"/>
  <c r="W68" i="17"/>
  <c r="Y68" i="17" s="1"/>
  <c r="V87" i="46"/>
  <c r="G32" i="31"/>
  <c r="T82" i="46"/>
  <c r="C22" i="31"/>
  <c r="E22" i="31" s="1"/>
  <c r="O7" i="17"/>
  <c r="T7" i="17"/>
  <c r="D9" i="2" s="1"/>
  <c r="U11" i="17"/>
  <c r="W11" i="17" s="1"/>
  <c r="Y11" i="17" s="1"/>
  <c r="U36" i="45"/>
  <c r="W36" i="45" s="1"/>
  <c r="Y36" i="45" s="1"/>
  <c r="U19" i="17"/>
  <c r="S8" i="17"/>
  <c r="U8" i="17" s="1"/>
  <c r="H10" i="3" s="1"/>
  <c r="O46" i="45"/>
  <c r="Q72" i="18"/>
  <c r="R72" i="18" s="1"/>
  <c r="N72" i="18"/>
  <c r="N73" i="18"/>
  <c r="N74" i="18"/>
  <c r="W72" i="18"/>
  <c r="U72" i="18"/>
  <c r="S72" i="18"/>
  <c r="X92" i="19"/>
  <c r="E32" i="31" s="1"/>
  <c r="S92" i="19"/>
  <c r="U92" i="19" s="1"/>
  <c r="O89" i="19"/>
  <c r="X89" i="19"/>
  <c r="S89" i="19"/>
  <c r="U89" i="19" s="1"/>
  <c r="B5" i="10"/>
  <c r="Q115" i="53"/>
  <c r="R115" i="53" s="1"/>
  <c r="Q101" i="53"/>
  <c r="R101" i="53" s="1"/>
  <c r="Q102" i="53"/>
  <c r="R102" i="53" s="1"/>
  <c r="Q103" i="53"/>
  <c r="R103" i="53" s="1"/>
  <c r="Q104" i="53"/>
  <c r="R104" i="53" s="1"/>
  <c r="Q105" i="53"/>
  <c r="R105" i="53" s="1"/>
  <c r="Q106" i="53"/>
  <c r="R106" i="53" s="1"/>
  <c r="Q107" i="53"/>
  <c r="R107" i="53" s="1"/>
  <c r="Q108" i="53"/>
  <c r="R108" i="53" s="1"/>
  <c r="Q109" i="53"/>
  <c r="R109" i="53" s="1"/>
  <c r="Q110" i="53"/>
  <c r="R110" i="53" s="1"/>
  <c r="Q111" i="53"/>
  <c r="R111" i="53" s="1"/>
  <c r="Q112" i="53"/>
  <c r="R112" i="53" s="1"/>
  <c r="Q100" i="53"/>
  <c r="R100" i="53" s="1"/>
  <c r="Q96" i="53"/>
  <c r="R102" i="45"/>
  <c r="S102" i="45" s="1"/>
  <c r="R103" i="45"/>
  <c r="S103" i="45" s="1"/>
  <c r="R104" i="45"/>
  <c r="S104" i="45" s="1"/>
  <c r="R105" i="45"/>
  <c r="S105" i="45" s="1"/>
  <c r="R106" i="45"/>
  <c r="S106" i="45" s="1"/>
  <c r="R107" i="45"/>
  <c r="S107" i="45" s="1"/>
  <c r="R108" i="45"/>
  <c r="S108" i="45" s="1"/>
  <c r="R109" i="45"/>
  <c r="S109" i="45" s="1"/>
  <c r="R110" i="45"/>
  <c r="S110" i="45" s="1"/>
  <c r="R111" i="45"/>
  <c r="S111" i="45" s="1"/>
  <c r="R112" i="45"/>
  <c r="S112" i="45" s="1"/>
  <c r="R113" i="45"/>
  <c r="S113" i="45" s="1"/>
  <c r="R101" i="45"/>
  <c r="S101" i="45" s="1"/>
  <c r="R97" i="45"/>
  <c r="S97" i="45" s="1"/>
  <c r="R96" i="45"/>
  <c r="S96" i="45" s="1"/>
  <c r="N33" i="18"/>
  <c r="I28" i="18"/>
  <c r="N24" i="18"/>
  <c r="W89" i="19" l="1"/>
  <c r="Y89" i="19" s="1"/>
  <c r="H26" i="31"/>
  <c r="W19" i="17"/>
  <c r="Y19" i="17" s="1"/>
  <c r="H22" i="3"/>
  <c r="T72" i="18"/>
  <c r="B10" i="31"/>
  <c r="W92" i="19"/>
  <c r="Y92" i="19" s="1"/>
  <c r="H32" i="31"/>
  <c r="V82" i="46"/>
  <c r="X82" i="46" s="1"/>
  <c r="G22" i="31"/>
  <c r="R96" i="53"/>
  <c r="O39" i="19"/>
  <c r="W124" i="53"/>
  <c r="U124" i="53"/>
  <c r="S124" i="53"/>
  <c r="C8" i="16" s="1"/>
  <c r="Q124" i="53"/>
  <c r="W121" i="53"/>
  <c r="U121" i="53"/>
  <c r="S121" i="53"/>
  <c r="C12" i="15" s="1"/>
  <c r="Q121" i="53"/>
  <c r="R121" i="53" s="1"/>
  <c r="W120" i="53"/>
  <c r="U120" i="53"/>
  <c r="S120" i="53"/>
  <c r="C10" i="15" s="1"/>
  <c r="Q120" i="53"/>
  <c r="R120" i="53" s="1"/>
  <c r="W119" i="53"/>
  <c r="U119" i="53"/>
  <c r="S119" i="53"/>
  <c r="C8" i="15" s="1"/>
  <c r="Q119" i="53"/>
  <c r="R119" i="53" s="1"/>
  <c r="W118" i="53"/>
  <c r="U118" i="53"/>
  <c r="S118" i="53"/>
  <c r="Q118" i="53"/>
  <c r="W115" i="53"/>
  <c r="U115" i="53"/>
  <c r="S115" i="53"/>
  <c r="W112" i="53"/>
  <c r="U112" i="53"/>
  <c r="S112" i="53"/>
  <c r="W111" i="53"/>
  <c r="U111" i="53"/>
  <c r="S111" i="53"/>
  <c r="W110" i="53"/>
  <c r="U110" i="53"/>
  <c r="S110" i="53"/>
  <c r="W109" i="53"/>
  <c r="U109" i="53"/>
  <c r="S109" i="53"/>
  <c r="W108" i="53"/>
  <c r="U108" i="53"/>
  <c r="S108" i="53"/>
  <c r="W107" i="53"/>
  <c r="U107" i="53"/>
  <c r="S107" i="53"/>
  <c r="W106" i="53"/>
  <c r="U106" i="53"/>
  <c r="S106" i="53"/>
  <c r="W105" i="53"/>
  <c r="U105" i="53"/>
  <c r="S105" i="53"/>
  <c r="W104" i="53"/>
  <c r="U104" i="53"/>
  <c r="S104" i="53"/>
  <c r="W103" i="53"/>
  <c r="U103" i="53"/>
  <c r="S103" i="53"/>
  <c r="W102" i="53"/>
  <c r="U102" i="53"/>
  <c r="S102" i="53"/>
  <c r="W101" i="53"/>
  <c r="U101" i="53"/>
  <c r="S101" i="53"/>
  <c r="W100" i="53"/>
  <c r="U100" i="53"/>
  <c r="S100" i="53"/>
  <c r="W96" i="53"/>
  <c r="U96" i="53"/>
  <c r="S96" i="53"/>
  <c r="W95" i="53"/>
  <c r="U95" i="53"/>
  <c r="S95" i="53"/>
  <c r="Q95" i="53"/>
  <c r="W90" i="53"/>
  <c r="U90" i="53"/>
  <c r="S90" i="53"/>
  <c r="C14" i="11" s="1"/>
  <c r="Q90" i="53"/>
  <c r="R90" i="53" s="1"/>
  <c r="W89" i="53"/>
  <c r="U89" i="53"/>
  <c r="S89" i="53"/>
  <c r="C12" i="11" s="1"/>
  <c r="Q89" i="53"/>
  <c r="R89" i="53" s="1"/>
  <c r="W88" i="53"/>
  <c r="U88" i="53"/>
  <c r="S88" i="53"/>
  <c r="Q88" i="53"/>
  <c r="R88" i="53" s="1"/>
  <c r="W87" i="53"/>
  <c r="U87" i="53"/>
  <c r="S87" i="53"/>
  <c r="Q87" i="53"/>
  <c r="W83" i="53"/>
  <c r="U83" i="53"/>
  <c r="S83" i="53"/>
  <c r="C14" i="10" s="1"/>
  <c r="Q83" i="53"/>
  <c r="R83" i="53" s="1"/>
  <c r="W82" i="53"/>
  <c r="U82" i="53"/>
  <c r="S82" i="53"/>
  <c r="C12" i="10" s="1"/>
  <c r="Q82" i="53"/>
  <c r="R82" i="53" s="1"/>
  <c r="W81" i="53"/>
  <c r="U81" i="53"/>
  <c r="S81" i="53"/>
  <c r="Q81" i="53"/>
  <c r="R81" i="53" s="1"/>
  <c r="W80" i="53"/>
  <c r="U80" i="53"/>
  <c r="S80" i="53"/>
  <c r="Q80" i="53"/>
  <c r="W72" i="53"/>
  <c r="U72" i="53"/>
  <c r="S72" i="53"/>
  <c r="W69" i="53"/>
  <c r="U69" i="53"/>
  <c r="S69" i="53"/>
  <c r="W68" i="53"/>
  <c r="U68" i="53"/>
  <c r="S68" i="53"/>
  <c r="W67" i="53"/>
  <c r="U67" i="53"/>
  <c r="S67" i="53"/>
  <c r="W66" i="53"/>
  <c r="U66" i="53"/>
  <c r="S66" i="53"/>
  <c r="W65" i="53"/>
  <c r="U65" i="53"/>
  <c r="S65" i="53"/>
  <c r="W64" i="53"/>
  <c r="U64" i="53"/>
  <c r="S64" i="53"/>
  <c r="W63" i="53"/>
  <c r="U63" i="53"/>
  <c r="S63" i="53"/>
  <c r="W62" i="53"/>
  <c r="U62" i="53"/>
  <c r="S62" i="53"/>
  <c r="W58" i="53"/>
  <c r="U58" i="53"/>
  <c r="S58" i="53"/>
  <c r="C23" i="8" s="1"/>
  <c r="Q58" i="53"/>
  <c r="R58" i="53" s="1"/>
  <c r="W57" i="53"/>
  <c r="U57" i="53"/>
  <c r="S57" i="53"/>
  <c r="C21" i="8" s="1"/>
  <c r="Q57" i="53"/>
  <c r="W56" i="53"/>
  <c r="U56" i="53"/>
  <c r="S56" i="53"/>
  <c r="C19" i="8" s="1"/>
  <c r="Q56" i="53"/>
  <c r="W55" i="53"/>
  <c r="U55" i="53"/>
  <c r="S55" i="53"/>
  <c r="C17" i="8" s="1"/>
  <c r="Q55" i="53"/>
  <c r="R55" i="53" s="1"/>
  <c r="W54" i="53"/>
  <c r="U54" i="53"/>
  <c r="S54" i="53"/>
  <c r="C15" i="8" s="1"/>
  <c r="Q54" i="53"/>
  <c r="R54" i="53" s="1"/>
  <c r="W53" i="53"/>
  <c r="U53" i="53"/>
  <c r="S53" i="53"/>
  <c r="C12" i="8" s="1"/>
  <c r="Q53" i="53"/>
  <c r="W52" i="53"/>
  <c r="U52" i="53"/>
  <c r="S52" i="53"/>
  <c r="C10" i="8" s="1"/>
  <c r="Q52" i="53"/>
  <c r="W51" i="53"/>
  <c r="U51" i="53"/>
  <c r="S51" i="53"/>
  <c r="C8" i="8" s="1"/>
  <c r="Q51" i="53"/>
  <c r="W48" i="53"/>
  <c r="U48" i="53"/>
  <c r="S48" i="53"/>
  <c r="C29" i="7" s="1"/>
  <c r="Q48" i="53"/>
  <c r="R48" i="53" s="1"/>
  <c r="W47" i="53"/>
  <c r="U47" i="53"/>
  <c r="S47" i="53"/>
  <c r="C27" i="7" s="1"/>
  <c r="Q47" i="53"/>
  <c r="R47" i="53" s="1"/>
  <c r="W46" i="53"/>
  <c r="U46" i="53"/>
  <c r="S46" i="53"/>
  <c r="C25" i="7" s="1"/>
  <c r="Q46" i="53"/>
  <c r="W45" i="53"/>
  <c r="U45" i="53"/>
  <c r="S45" i="53"/>
  <c r="C23" i="7" s="1"/>
  <c r="Q45" i="53"/>
  <c r="R45" i="53" s="1"/>
  <c r="W44" i="53"/>
  <c r="U44" i="53"/>
  <c r="S44" i="53"/>
  <c r="C21" i="7" s="1"/>
  <c r="Q44" i="53"/>
  <c r="R44" i="53" s="1"/>
  <c r="W43" i="53"/>
  <c r="U43" i="53"/>
  <c r="S43" i="53"/>
  <c r="C19" i="7" s="1"/>
  <c r="Q43" i="53"/>
  <c r="R43" i="53" s="1"/>
  <c r="W42" i="53"/>
  <c r="U42" i="53"/>
  <c r="S42" i="53"/>
  <c r="C17" i="7" s="1"/>
  <c r="Q42" i="53"/>
  <c r="R42" i="53" s="1"/>
  <c r="W41" i="53"/>
  <c r="U41" i="53"/>
  <c r="S41" i="53"/>
  <c r="C15" i="7" s="1"/>
  <c r="Q41" i="53"/>
  <c r="R41" i="53" s="1"/>
  <c r="W40" i="53"/>
  <c r="U40" i="53"/>
  <c r="S40" i="53"/>
  <c r="C12" i="7" s="1"/>
  <c r="Q40" i="53"/>
  <c r="R40" i="53" s="1"/>
  <c r="W39" i="53"/>
  <c r="U39" i="53"/>
  <c r="S39" i="53"/>
  <c r="C10" i="7" s="1"/>
  <c r="Q39" i="53"/>
  <c r="W38" i="53"/>
  <c r="U38" i="53"/>
  <c r="S38" i="53"/>
  <c r="C8" i="7" s="1"/>
  <c r="Q38" i="53"/>
  <c r="W37" i="53"/>
  <c r="U37" i="53"/>
  <c r="S37" i="53"/>
  <c r="Q37" i="53"/>
  <c r="V35" i="53"/>
  <c r="X35" i="53" s="1"/>
  <c r="W34" i="53"/>
  <c r="U34" i="53"/>
  <c r="S34" i="53"/>
  <c r="C8" i="6" s="1"/>
  <c r="Q34" i="53"/>
  <c r="R34" i="53" s="1"/>
  <c r="W31" i="53"/>
  <c r="U31" i="53"/>
  <c r="S31" i="53"/>
  <c r="C33" i="5" s="1"/>
  <c r="Q31" i="53"/>
  <c r="W29" i="53"/>
  <c r="U29" i="53"/>
  <c r="S29" i="53"/>
  <c r="C31" i="5" s="1"/>
  <c r="Q29" i="53"/>
  <c r="R29" i="53" s="1"/>
  <c r="W28" i="53"/>
  <c r="U28" i="53"/>
  <c r="S28" i="53"/>
  <c r="C29" i="5" s="1"/>
  <c r="Q28" i="53"/>
  <c r="W27" i="53"/>
  <c r="U27" i="53"/>
  <c r="S27" i="53"/>
  <c r="C27" i="5" s="1"/>
  <c r="Q27" i="53"/>
  <c r="R27" i="53" s="1"/>
  <c r="W26" i="53"/>
  <c r="U26" i="53"/>
  <c r="S26" i="53"/>
  <c r="C25" i="5" s="1"/>
  <c r="Q26" i="53"/>
  <c r="R26" i="53" s="1"/>
  <c r="W25" i="53"/>
  <c r="U25" i="53"/>
  <c r="S25" i="53"/>
  <c r="C23" i="5" s="1"/>
  <c r="Q25" i="53"/>
  <c r="R25" i="53" s="1"/>
  <c r="W24" i="53"/>
  <c r="U24" i="53"/>
  <c r="S24" i="53"/>
  <c r="C21" i="5" s="1"/>
  <c r="Q24" i="53"/>
  <c r="W23" i="53"/>
  <c r="U23" i="53"/>
  <c r="S23" i="53"/>
  <c r="C19" i="5" s="1"/>
  <c r="Q23" i="53"/>
  <c r="W22" i="53"/>
  <c r="U22" i="53"/>
  <c r="S22" i="53"/>
  <c r="C16" i="5" s="1"/>
  <c r="Q22" i="53"/>
  <c r="W21" i="53"/>
  <c r="U21" i="53"/>
  <c r="S21" i="53"/>
  <c r="C14" i="5" s="1"/>
  <c r="Q21" i="53"/>
  <c r="W20" i="53"/>
  <c r="U20" i="53"/>
  <c r="S20" i="53"/>
  <c r="C12" i="5" s="1"/>
  <c r="Q20" i="53"/>
  <c r="W19" i="53"/>
  <c r="U19" i="53"/>
  <c r="S19" i="53"/>
  <c r="C10" i="5" s="1"/>
  <c r="Q19" i="53"/>
  <c r="W18" i="53"/>
  <c r="U18" i="53"/>
  <c r="S18" i="53"/>
  <c r="C8" i="5" s="1"/>
  <c r="Q18" i="53"/>
  <c r="R18" i="53" s="1"/>
  <c r="W15" i="53"/>
  <c r="U15" i="53"/>
  <c r="S15" i="53"/>
  <c r="W14" i="53"/>
  <c r="U14" i="53"/>
  <c r="S14" i="53"/>
  <c r="C20" i="3" s="1"/>
  <c r="Q14" i="53"/>
  <c r="R14" i="53" s="1"/>
  <c r="W13" i="53"/>
  <c r="U13" i="53"/>
  <c r="S13" i="53"/>
  <c r="C18" i="3" s="1"/>
  <c r="Q13" i="53"/>
  <c r="R13" i="53" s="1"/>
  <c r="W12" i="53"/>
  <c r="U12" i="53"/>
  <c r="S12" i="53"/>
  <c r="C16" i="3" s="1"/>
  <c r="Q12" i="53"/>
  <c r="R12" i="53" s="1"/>
  <c r="W11" i="53"/>
  <c r="U11" i="53"/>
  <c r="S11" i="53"/>
  <c r="C14" i="3" s="1"/>
  <c r="Q11" i="53"/>
  <c r="R11" i="53" s="1"/>
  <c r="W10" i="53"/>
  <c r="U10" i="53"/>
  <c r="S10" i="53"/>
  <c r="W9" i="53"/>
  <c r="U9" i="53"/>
  <c r="S9" i="53"/>
  <c r="W8" i="53"/>
  <c r="U8" i="53"/>
  <c r="X136" i="17"/>
  <c r="V136" i="17"/>
  <c r="T136" i="17"/>
  <c r="D8" i="16" s="1"/>
  <c r="R136" i="17"/>
  <c r="S136" i="17" s="1"/>
  <c r="U136" i="17" s="1"/>
  <c r="X133" i="17"/>
  <c r="V133" i="17"/>
  <c r="T133" i="17"/>
  <c r="D12" i="15" s="1"/>
  <c r="R133" i="17"/>
  <c r="X132" i="17"/>
  <c r="V132" i="17"/>
  <c r="T132" i="17"/>
  <c r="D10" i="15" s="1"/>
  <c r="R132" i="17"/>
  <c r="X131" i="17"/>
  <c r="V131" i="17"/>
  <c r="T131" i="17"/>
  <c r="D8" i="15" s="1"/>
  <c r="R131" i="17"/>
  <c r="X130" i="17"/>
  <c r="V130" i="17"/>
  <c r="T130" i="17"/>
  <c r="X127" i="17"/>
  <c r="V127" i="17"/>
  <c r="T127" i="17"/>
  <c r="D8" i="14" s="1"/>
  <c r="R127" i="17"/>
  <c r="D29" i="13"/>
  <c r="D27" i="13"/>
  <c r="D25" i="13"/>
  <c r="D23" i="13"/>
  <c r="D21" i="13"/>
  <c r="D17" i="13"/>
  <c r="D10" i="13"/>
  <c r="X104" i="17"/>
  <c r="V104" i="17"/>
  <c r="T104" i="17"/>
  <c r="R104" i="17"/>
  <c r="X103" i="17"/>
  <c r="V103" i="17"/>
  <c r="T103" i="17"/>
  <c r="R103" i="17"/>
  <c r="X99" i="17"/>
  <c r="V99" i="17"/>
  <c r="T99" i="17"/>
  <c r="D14" i="11" s="1"/>
  <c r="R99" i="17"/>
  <c r="X98" i="17"/>
  <c r="V98" i="17"/>
  <c r="T98" i="17"/>
  <c r="D12" i="11" s="1"/>
  <c r="R98" i="17"/>
  <c r="X97" i="17"/>
  <c r="V97" i="17"/>
  <c r="T97" i="17"/>
  <c r="D10" i="11" s="1"/>
  <c r="R97" i="17"/>
  <c r="X96" i="17"/>
  <c r="V96" i="17"/>
  <c r="T96" i="17"/>
  <c r="R96" i="17"/>
  <c r="X95" i="17"/>
  <c r="V95" i="17"/>
  <c r="T95" i="17"/>
  <c r="R95" i="17"/>
  <c r="X89" i="17"/>
  <c r="V89" i="17"/>
  <c r="T89" i="17"/>
  <c r="D14" i="10" s="1"/>
  <c r="R89" i="17"/>
  <c r="X88" i="17"/>
  <c r="V88" i="17"/>
  <c r="T88" i="17"/>
  <c r="D12" i="10" s="1"/>
  <c r="R88" i="17"/>
  <c r="X87" i="17"/>
  <c r="V87" i="17"/>
  <c r="T87" i="17"/>
  <c r="D10" i="10" s="1"/>
  <c r="R87" i="17"/>
  <c r="X86" i="17"/>
  <c r="V86" i="17"/>
  <c r="T86" i="17"/>
  <c r="R86" i="17"/>
  <c r="X85" i="17"/>
  <c r="V85" i="17"/>
  <c r="T85" i="17"/>
  <c r="R85" i="17"/>
  <c r="X76" i="17"/>
  <c r="V76" i="17"/>
  <c r="R76" i="17"/>
  <c r="X75" i="17"/>
  <c r="V75" i="17"/>
  <c r="R75" i="17"/>
  <c r="X74" i="17"/>
  <c r="V74" i="17"/>
  <c r="R74" i="17"/>
  <c r="X73" i="17"/>
  <c r="V73" i="17"/>
  <c r="R73" i="17"/>
  <c r="X72" i="17"/>
  <c r="V72" i="17"/>
  <c r="R72" i="17"/>
  <c r="X71" i="17"/>
  <c r="V71" i="17"/>
  <c r="R71" i="17"/>
  <c r="X70" i="17"/>
  <c r="R70" i="17"/>
  <c r="R69" i="17"/>
  <c r="X67" i="17"/>
  <c r="V67" i="17"/>
  <c r="T67" i="17"/>
  <c r="X66" i="17"/>
  <c r="V66" i="17"/>
  <c r="T66" i="17"/>
  <c r="R66" i="17"/>
  <c r="X63" i="17"/>
  <c r="V63" i="17"/>
  <c r="T63" i="17"/>
  <c r="D23" i="8" s="1"/>
  <c r="R63" i="17"/>
  <c r="X62" i="17"/>
  <c r="V62" i="17"/>
  <c r="T62" i="17"/>
  <c r="D21" i="8" s="1"/>
  <c r="R62" i="17"/>
  <c r="X61" i="17"/>
  <c r="V61" i="17"/>
  <c r="T61" i="17"/>
  <c r="D19" i="8" s="1"/>
  <c r="R61" i="17"/>
  <c r="X60" i="17"/>
  <c r="V60" i="17"/>
  <c r="T60" i="17"/>
  <c r="D17" i="8" s="1"/>
  <c r="R60" i="17"/>
  <c r="X59" i="17"/>
  <c r="V59" i="17"/>
  <c r="T59" i="17"/>
  <c r="D15" i="8" s="1"/>
  <c r="R59" i="17"/>
  <c r="X58" i="17"/>
  <c r="V58" i="17"/>
  <c r="T58" i="17"/>
  <c r="D12" i="8" s="1"/>
  <c r="R58" i="17"/>
  <c r="X57" i="17"/>
  <c r="V57" i="17"/>
  <c r="T57" i="17"/>
  <c r="D10" i="8" s="1"/>
  <c r="R57" i="17"/>
  <c r="X56" i="17"/>
  <c r="V56" i="17"/>
  <c r="T56" i="17"/>
  <c r="D8" i="8" s="1"/>
  <c r="R56" i="17"/>
  <c r="X53" i="17"/>
  <c r="V53" i="17"/>
  <c r="T53" i="17"/>
  <c r="D29" i="7" s="1"/>
  <c r="R53" i="17"/>
  <c r="X52" i="17"/>
  <c r="V52" i="17"/>
  <c r="T52" i="17"/>
  <c r="D27" i="7" s="1"/>
  <c r="R52" i="17"/>
  <c r="X51" i="17"/>
  <c r="V51" i="17"/>
  <c r="T51" i="17"/>
  <c r="D25" i="7" s="1"/>
  <c r="R51" i="17"/>
  <c r="X50" i="17"/>
  <c r="V50" i="17"/>
  <c r="T50" i="17"/>
  <c r="D23" i="7" s="1"/>
  <c r="R50" i="17"/>
  <c r="X49" i="17"/>
  <c r="V49" i="17"/>
  <c r="T49" i="17"/>
  <c r="D21" i="7" s="1"/>
  <c r="R49" i="17"/>
  <c r="X48" i="17"/>
  <c r="V48" i="17"/>
  <c r="T48" i="17"/>
  <c r="D19" i="7" s="1"/>
  <c r="R48" i="17"/>
  <c r="X47" i="17"/>
  <c r="V47" i="17"/>
  <c r="T47" i="17"/>
  <c r="D17" i="7" s="1"/>
  <c r="R47" i="17"/>
  <c r="X46" i="17"/>
  <c r="V46" i="17"/>
  <c r="T46" i="17"/>
  <c r="D15" i="7" s="1"/>
  <c r="R46" i="17"/>
  <c r="X45" i="17"/>
  <c r="V45" i="17"/>
  <c r="T45" i="17"/>
  <c r="D12" i="7" s="1"/>
  <c r="R45" i="17"/>
  <c r="X44" i="17"/>
  <c r="V44" i="17"/>
  <c r="T44" i="17"/>
  <c r="D10" i="7" s="1"/>
  <c r="R44" i="17"/>
  <c r="X43" i="17"/>
  <c r="V43" i="17"/>
  <c r="T43" i="17"/>
  <c r="D8" i="7" s="1"/>
  <c r="R43" i="17"/>
  <c r="W40" i="17"/>
  <c r="Y40" i="17" s="1"/>
  <c r="X39" i="17"/>
  <c r="V39" i="17"/>
  <c r="T39" i="17"/>
  <c r="D8" i="6" s="1"/>
  <c r="R39" i="17"/>
  <c r="W36" i="17"/>
  <c r="W35" i="17"/>
  <c r="W34" i="17"/>
  <c r="W33" i="17"/>
  <c r="W32" i="17"/>
  <c r="W31" i="17"/>
  <c r="W30" i="17"/>
  <c r="T29" i="17"/>
  <c r="W28" i="17"/>
  <c r="X27" i="17"/>
  <c r="V27" i="17"/>
  <c r="T27" i="17"/>
  <c r="X26" i="17"/>
  <c r="V26" i="17"/>
  <c r="T26" i="17"/>
  <c r="X25" i="17"/>
  <c r="V25" i="17"/>
  <c r="T25" i="17"/>
  <c r="X24" i="17"/>
  <c r="V24" i="17"/>
  <c r="T24" i="17"/>
  <c r="D8" i="5" s="1"/>
  <c r="R24" i="17"/>
  <c r="R18" i="17"/>
  <c r="R17" i="17"/>
  <c r="R16" i="17"/>
  <c r="R15" i="17"/>
  <c r="W14" i="17"/>
  <c r="W8" i="17"/>
  <c r="O67" i="17"/>
  <c r="O26" i="17"/>
  <c r="E100" i="45"/>
  <c r="F100" i="45"/>
  <c r="G100" i="45"/>
  <c r="H100" i="45"/>
  <c r="I100" i="45"/>
  <c r="J100" i="45"/>
  <c r="K100" i="45"/>
  <c r="L100" i="45"/>
  <c r="M100" i="45"/>
  <c r="D100" i="45"/>
  <c r="B100" i="45"/>
  <c r="C100" i="45"/>
  <c r="C35" i="45"/>
  <c r="D35" i="45"/>
  <c r="E35" i="45"/>
  <c r="F35" i="45"/>
  <c r="G35" i="45"/>
  <c r="H35" i="45"/>
  <c r="I35" i="45"/>
  <c r="J35" i="45"/>
  <c r="K35" i="45"/>
  <c r="L35" i="45"/>
  <c r="M35" i="45"/>
  <c r="B35" i="45"/>
  <c r="O37" i="45"/>
  <c r="O38" i="45"/>
  <c r="O39" i="45"/>
  <c r="O40" i="45"/>
  <c r="O41" i="45"/>
  <c r="O42" i="45"/>
  <c r="O43" i="45"/>
  <c r="O44" i="45"/>
  <c r="O45" i="45"/>
  <c r="G49" i="46"/>
  <c r="N32" i="46"/>
  <c r="Q88" i="46"/>
  <c r="R88" i="46" s="1"/>
  <c r="W88" i="46"/>
  <c r="U88" i="46"/>
  <c r="S88" i="46"/>
  <c r="C34" i="31" s="1"/>
  <c r="Q59" i="18"/>
  <c r="Q60" i="18"/>
  <c r="Q61" i="18"/>
  <c r="Q62" i="18"/>
  <c r="Q63" i="18"/>
  <c r="Q64" i="18"/>
  <c r="C58" i="18"/>
  <c r="D58" i="18"/>
  <c r="E58" i="18"/>
  <c r="F58" i="18"/>
  <c r="G58" i="18"/>
  <c r="H58" i="18"/>
  <c r="I58" i="18"/>
  <c r="J58" i="18"/>
  <c r="K58" i="18"/>
  <c r="L58" i="18"/>
  <c r="M58" i="18"/>
  <c r="B58" i="18"/>
  <c r="C52" i="18"/>
  <c r="D52" i="18"/>
  <c r="E52" i="18"/>
  <c r="F52" i="18"/>
  <c r="G52" i="18"/>
  <c r="H52" i="18"/>
  <c r="I52" i="18"/>
  <c r="J52" i="18"/>
  <c r="K52" i="18"/>
  <c r="L52" i="18"/>
  <c r="M52" i="18"/>
  <c r="B52" i="18"/>
  <c r="N88" i="46"/>
  <c r="C74" i="46"/>
  <c r="D74" i="46"/>
  <c r="E74" i="46"/>
  <c r="F74" i="46"/>
  <c r="G74" i="46"/>
  <c r="H74" i="46"/>
  <c r="I74" i="46"/>
  <c r="J74" i="46"/>
  <c r="L74" i="46"/>
  <c r="M74" i="46"/>
  <c r="B74" i="46"/>
  <c r="W82" i="18"/>
  <c r="C70" i="18"/>
  <c r="D70" i="18"/>
  <c r="E70" i="18"/>
  <c r="F70" i="18"/>
  <c r="G70" i="18"/>
  <c r="H70" i="18"/>
  <c r="I70" i="18"/>
  <c r="J70" i="18"/>
  <c r="K70" i="18"/>
  <c r="L70" i="18"/>
  <c r="M70" i="18"/>
  <c r="B70" i="18"/>
  <c r="U82" i="18"/>
  <c r="S82" i="18"/>
  <c r="B34" i="31" s="1"/>
  <c r="N82" i="18"/>
  <c r="Q82" i="18"/>
  <c r="R82" i="18" s="1"/>
  <c r="N64" i="18"/>
  <c r="N63" i="18"/>
  <c r="N62" i="18"/>
  <c r="N61" i="18"/>
  <c r="N60" i="18"/>
  <c r="N59" i="18"/>
  <c r="A33" i="13"/>
  <c r="A31" i="13"/>
  <c r="V89" i="45"/>
  <c r="C85" i="53"/>
  <c r="D85" i="53"/>
  <c r="E85" i="53"/>
  <c r="F85" i="53"/>
  <c r="G85" i="53"/>
  <c r="H85" i="53"/>
  <c r="I85" i="53"/>
  <c r="J85" i="53"/>
  <c r="K85" i="53"/>
  <c r="L85" i="53"/>
  <c r="M85" i="53"/>
  <c r="B85" i="53"/>
  <c r="R47" i="45"/>
  <c r="S47" i="45" s="1"/>
  <c r="R9" i="45"/>
  <c r="S9" i="45" s="1"/>
  <c r="E23" i="17"/>
  <c r="C99" i="53"/>
  <c r="D99" i="53"/>
  <c r="E99" i="53"/>
  <c r="F99" i="53"/>
  <c r="G99" i="53"/>
  <c r="H99" i="53"/>
  <c r="I99" i="53"/>
  <c r="J99" i="53"/>
  <c r="K99" i="53"/>
  <c r="L99" i="53"/>
  <c r="M99" i="53"/>
  <c r="B99" i="53"/>
  <c r="O136" i="17"/>
  <c r="M135" i="17"/>
  <c r="L135" i="17"/>
  <c r="K135" i="17"/>
  <c r="J135" i="17"/>
  <c r="I135" i="17"/>
  <c r="H135" i="17"/>
  <c r="G135" i="17"/>
  <c r="F135" i="17"/>
  <c r="E135" i="17"/>
  <c r="D135" i="17"/>
  <c r="C135" i="17"/>
  <c r="B135" i="17"/>
  <c r="O133" i="17"/>
  <c r="O132" i="17"/>
  <c r="O131" i="17"/>
  <c r="O130" i="17"/>
  <c r="M129" i="17"/>
  <c r="L129" i="17"/>
  <c r="K129" i="17"/>
  <c r="J129" i="17"/>
  <c r="I129" i="17"/>
  <c r="H129" i="17"/>
  <c r="G129" i="17"/>
  <c r="F129" i="17"/>
  <c r="E129" i="17"/>
  <c r="D129" i="17"/>
  <c r="C129" i="17"/>
  <c r="B129" i="17"/>
  <c r="O127" i="17"/>
  <c r="M126" i="17"/>
  <c r="L126" i="17"/>
  <c r="K126" i="17"/>
  <c r="J126" i="17"/>
  <c r="I126" i="17"/>
  <c r="H126" i="17"/>
  <c r="G126" i="17"/>
  <c r="F126" i="17"/>
  <c r="E126" i="17"/>
  <c r="D126" i="17"/>
  <c r="C126" i="17"/>
  <c r="B126" i="17"/>
  <c r="O104" i="17"/>
  <c r="O103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O99" i="17"/>
  <c r="O98" i="17"/>
  <c r="O97" i="17"/>
  <c r="O96" i="17"/>
  <c r="O95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O89" i="17"/>
  <c r="O88" i="17"/>
  <c r="O87" i="17"/>
  <c r="O86" i="17"/>
  <c r="O85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O76" i="17"/>
  <c r="O75" i="17"/>
  <c r="O74" i="17"/>
  <c r="O73" i="17"/>
  <c r="O72" i="17"/>
  <c r="O71" i="17"/>
  <c r="O70" i="17"/>
  <c r="O69" i="17"/>
  <c r="O63" i="17"/>
  <c r="O61" i="17"/>
  <c r="O60" i="17"/>
  <c r="O59" i="17"/>
  <c r="O58" i="17"/>
  <c r="O56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O53" i="17"/>
  <c r="O52" i="17"/>
  <c r="O51" i="17"/>
  <c r="O50" i="17"/>
  <c r="O49" i="17"/>
  <c r="O48" i="17"/>
  <c r="O47" i="17"/>
  <c r="O46" i="17"/>
  <c r="O45" i="17"/>
  <c r="O44" i="17"/>
  <c r="O43" i="17"/>
  <c r="O41" i="17" s="1"/>
  <c r="O39" i="17"/>
  <c r="M38" i="17"/>
  <c r="L38" i="17"/>
  <c r="K38" i="17"/>
  <c r="J38" i="17"/>
  <c r="J138" i="17" s="1"/>
  <c r="I38" i="17"/>
  <c r="H38" i="17"/>
  <c r="G38" i="17"/>
  <c r="F38" i="17"/>
  <c r="F138" i="17" s="1"/>
  <c r="E38" i="17"/>
  <c r="E138" i="17" s="1"/>
  <c r="D38" i="17"/>
  <c r="D138" i="17" s="1"/>
  <c r="C38" i="17"/>
  <c r="C138" i="17" s="1"/>
  <c r="B38" i="17"/>
  <c r="O35" i="17"/>
  <c r="O34" i="17"/>
  <c r="O33" i="17"/>
  <c r="O32" i="17"/>
  <c r="O31" i="17"/>
  <c r="O29" i="17"/>
  <c r="O27" i="17"/>
  <c r="O25" i="17"/>
  <c r="O24" i="17"/>
  <c r="L23" i="17"/>
  <c r="K23" i="17"/>
  <c r="J23" i="17"/>
  <c r="I23" i="17"/>
  <c r="I138" i="17" s="1"/>
  <c r="H23" i="17"/>
  <c r="G23" i="17"/>
  <c r="O18" i="17"/>
  <c r="O17" i="17"/>
  <c r="O16" i="17"/>
  <c r="O15" i="17"/>
  <c r="O14" i="17"/>
  <c r="O8" i="17"/>
  <c r="N124" i="53"/>
  <c r="M123" i="53"/>
  <c r="L123" i="53"/>
  <c r="K123" i="53"/>
  <c r="J123" i="53"/>
  <c r="I123" i="53"/>
  <c r="H123" i="53"/>
  <c r="G123" i="53"/>
  <c r="F123" i="53"/>
  <c r="E123" i="53"/>
  <c r="D123" i="53"/>
  <c r="C123" i="53"/>
  <c r="B123" i="53"/>
  <c r="N121" i="53"/>
  <c r="N120" i="53"/>
  <c r="N119" i="53"/>
  <c r="N118" i="53"/>
  <c r="M117" i="53"/>
  <c r="L117" i="53"/>
  <c r="K117" i="53"/>
  <c r="J117" i="53"/>
  <c r="I117" i="53"/>
  <c r="H117" i="53"/>
  <c r="G117" i="53"/>
  <c r="F117" i="53"/>
  <c r="E117" i="53"/>
  <c r="D117" i="53"/>
  <c r="C117" i="53"/>
  <c r="B117" i="53"/>
  <c r="N115" i="53"/>
  <c r="M114" i="53"/>
  <c r="L114" i="53"/>
  <c r="K114" i="53"/>
  <c r="J114" i="53"/>
  <c r="I114" i="53"/>
  <c r="H114" i="53"/>
  <c r="G114" i="53"/>
  <c r="F114" i="53"/>
  <c r="E114" i="53"/>
  <c r="D114" i="53"/>
  <c r="C114" i="53"/>
  <c r="B114" i="53"/>
  <c r="N112" i="53"/>
  <c r="N111" i="53"/>
  <c r="N110" i="53"/>
  <c r="N109" i="53"/>
  <c r="N108" i="53"/>
  <c r="N107" i="53"/>
  <c r="N106" i="53"/>
  <c r="N105" i="53"/>
  <c r="N104" i="53"/>
  <c r="N103" i="53"/>
  <c r="N102" i="53"/>
  <c r="N101" i="53"/>
  <c r="N100" i="53"/>
  <c r="N96" i="53"/>
  <c r="N95" i="53"/>
  <c r="D94" i="53"/>
  <c r="C94" i="53"/>
  <c r="B94" i="53"/>
  <c r="N90" i="53"/>
  <c r="N89" i="53"/>
  <c r="N88" i="53"/>
  <c r="N87" i="53"/>
  <c r="N83" i="53"/>
  <c r="N82" i="53"/>
  <c r="N81" i="53"/>
  <c r="N80" i="53"/>
  <c r="N72" i="53"/>
  <c r="N69" i="53"/>
  <c r="N68" i="53"/>
  <c r="N67" i="53"/>
  <c r="N66" i="53"/>
  <c r="N65" i="53"/>
  <c r="N64" i="53"/>
  <c r="N63" i="53"/>
  <c r="N62" i="53"/>
  <c r="N58" i="53"/>
  <c r="N57" i="53"/>
  <c r="N56" i="53"/>
  <c r="N55" i="53"/>
  <c r="N54" i="53"/>
  <c r="N53" i="53"/>
  <c r="N52" i="53"/>
  <c r="N51" i="53"/>
  <c r="M50" i="53"/>
  <c r="L50" i="53"/>
  <c r="K50" i="53"/>
  <c r="J50" i="53"/>
  <c r="I50" i="53"/>
  <c r="H50" i="53"/>
  <c r="G50" i="53"/>
  <c r="F50" i="53"/>
  <c r="E50" i="53"/>
  <c r="D50" i="53"/>
  <c r="C50" i="53"/>
  <c r="B50" i="53"/>
  <c r="N48" i="53"/>
  <c r="N47" i="53"/>
  <c r="N46" i="53"/>
  <c r="N45" i="53"/>
  <c r="N44" i="53"/>
  <c r="N43" i="53"/>
  <c r="N42" i="53"/>
  <c r="N41" i="53"/>
  <c r="N40" i="53"/>
  <c r="N39" i="53"/>
  <c r="N38" i="53"/>
  <c r="N37" i="53"/>
  <c r="M36" i="53"/>
  <c r="L36" i="53"/>
  <c r="K36" i="53"/>
  <c r="J36" i="53"/>
  <c r="I36" i="53"/>
  <c r="H36" i="53"/>
  <c r="G36" i="53"/>
  <c r="F36" i="53"/>
  <c r="E36" i="53"/>
  <c r="D36" i="53"/>
  <c r="C36" i="53"/>
  <c r="B36" i="53"/>
  <c r="N34" i="53"/>
  <c r="M33" i="53"/>
  <c r="L33" i="53"/>
  <c r="K33" i="53"/>
  <c r="J33" i="53"/>
  <c r="I33" i="53"/>
  <c r="H33" i="53"/>
  <c r="G33" i="53"/>
  <c r="F33" i="53"/>
  <c r="E33" i="53"/>
  <c r="D33" i="53"/>
  <c r="C33" i="53"/>
  <c r="B33" i="53"/>
  <c r="N31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M17" i="53"/>
  <c r="L17" i="53"/>
  <c r="K17" i="53"/>
  <c r="J17" i="53"/>
  <c r="I17" i="53"/>
  <c r="H17" i="53"/>
  <c r="G17" i="53"/>
  <c r="F17" i="53"/>
  <c r="E17" i="53"/>
  <c r="D17" i="53"/>
  <c r="C17" i="53"/>
  <c r="B17" i="53"/>
  <c r="N15" i="53"/>
  <c r="N14" i="53"/>
  <c r="N13" i="53"/>
  <c r="N12" i="53"/>
  <c r="N11" i="53"/>
  <c r="N10" i="53"/>
  <c r="N9" i="53"/>
  <c r="N8" i="53"/>
  <c r="M7" i="53"/>
  <c r="L7" i="53"/>
  <c r="K7" i="53"/>
  <c r="J7" i="53"/>
  <c r="I7" i="53"/>
  <c r="H7" i="53"/>
  <c r="G7" i="53"/>
  <c r="F7" i="53"/>
  <c r="E7" i="53"/>
  <c r="D7" i="53"/>
  <c r="C7" i="53"/>
  <c r="B7" i="53"/>
  <c r="X125" i="45"/>
  <c r="V125" i="45"/>
  <c r="T125" i="45"/>
  <c r="B8" i="16" s="1"/>
  <c r="R125" i="45"/>
  <c r="M124" i="45"/>
  <c r="L124" i="45"/>
  <c r="K124" i="45"/>
  <c r="J124" i="45"/>
  <c r="I124" i="45"/>
  <c r="H124" i="45"/>
  <c r="G124" i="45"/>
  <c r="F124" i="45"/>
  <c r="E124" i="45"/>
  <c r="D124" i="45"/>
  <c r="C124" i="45"/>
  <c r="B124" i="45"/>
  <c r="X122" i="45"/>
  <c r="V122" i="45"/>
  <c r="T122" i="45"/>
  <c r="B12" i="15" s="1"/>
  <c r="R122" i="45"/>
  <c r="O122" i="45"/>
  <c r="X121" i="45"/>
  <c r="V121" i="45"/>
  <c r="T121" i="45"/>
  <c r="B10" i="15" s="1"/>
  <c r="R121" i="45"/>
  <c r="O121" i="45"/>
  <c r="X120" i="45"/>
  <c r="V120" i="45"/>
  <c r="T120" i="45"/>
  <c r="B8" i="15" s="1"/>
  <c r="R120" i="45"/>
  <c r="O120" i="45"/>
  <c r="X119" i="45"/>
  <c r="V119" i="45"/>
  <c r="T119" i="45"/>
  <c r="R119" i="45"/>
  <c r="O119" i="45"/>
  <c r="M118" i="45"/>
  <c r="L118" i="45"/>
  <c r="K118" i="45"/>
  <c r="J118" i="45"/>
  <c r="I118" i="45"/>
  <c r="H118" i="45"/>
  <c r="G118" i="45"/>
  <c r="F118" i="45"/>
  <c r="E118" i="45"/>
  <c r="D118" i="45"/>
  <c r="C118" i="45"/>
  <c r="B118" i="45"/>
  <c r="X116" i="45"/>
  <c r="V116" i="45"/>
  <c r="T116" i="45"/>
  <c r="B8" i="14" s="1"/>
  <c r="R116" i="45"/>
  <c r="O116" i="45"/>
  <c r="M115" i="45"/>
  <c r="L115" i="45"/>
  <c r="K115" i="45"/>
  <c r="J115" i="45"/>
  <c r="I115" i="45"/>
  <c r="H115" i="45"/>
  <c r="G115" i="45"/>
  <c r="F115" i="45"/>
  <c r="E115" i="45"/>
  <c r="D115" i="45"/>
  <c r="C115" i="45"/>
  <c r="B115" i="45"/>
  <c r="X113" i="45"/>
  <c r="V113" i="45"/>
  <c r="T113" i="45"/>
  <c r="O113" i="45"/>
  <c r="X112" i="45"/>
  <c r="V112" i="45"/>
  <c r="T112" i="45"/>
  <c r="O112" i="45"/>
  <c r="X111" i="45"/>
  <c r="V111" i="45"/>
  <c r="T111" i="45"/>
  <c r="O111" i="45"/>
  <c r="X110" i="45"/>
  <c r="V110" i="45"/>
  <c r="T110" i="45"/>
  <c r="O110" i="45"/>
  <c r="X109" i="45"/>
  <c r="V109" i="45"/>
  <c r="T109" i="45"/>
  <c r="O109" i="45"/>
  <c r="X108" i="45"/>
  <c r="V108" i="45"/>
  <c r="T108" i="45"/>
  <c r="O108" i="45"/>
  <c r="X107" i="45"/>
  <c r="V107" i="45"/>
  <c r="T107" i="45"/>
  <c r="O107" i="45"/>
  <c r="X106" i="45"/>
  <c r="V106" i="45"/>
  <c r="T106" i="45"/>
  <c r="O106" i="45"/>
  <c r="X105" i="45"/>
  <c r="V105" i="45"/>
  <c r="T105" i="45"/>
  <c r="O105" i="45"/>
  <c r="X104" i="45"/>
  <c r="V104" i="45"/>
  <c r="T104" i="45"/>
  <c r="O104" i="45"/>
  <c r="X103" i="45"/>
  <c r="V103" i="45"/>
  <c r="T103" i="45"/>
  <c r="O103" i="45"/>
  <c r="X102" i="45"/>
  <c r="V102" i="45"/>
  <c r="T102" i="45"/>
  <c r="O102" i="45"/>
  <c r="X101" i="45"/>
  <c r="V101" i="45"/>
  <c r="T101" i="45"/>
  <c r="O101" i="45"/>
  <c r="X97" i="45"/>
  <c r="V97" i="45"/>
  <c r="T97" i="45"/>
  <c r="O97" i="45"/>
  <c r="X96" i="45"/>
  <c r="V96" i="45"/>
  <c r="T96" i="45"/>
  <c r="O96" i="45"/>
  <c r="M95" i="45"/>
  <c r="L95" i="45"/>
  <c r="K95" i="45"/>
  <c r="J95" i="45"/>
  <c r="I95" i="45"/>
  <c r="H95" i="45"/>
  <c r="G95" i="45"/>
  <c r="F95" i="45"/>
  <c r="E95" i="45"/>
  <c r="D95" i="45"/>
  <c r="C95" i="45"/>
  <c r="B95" i="45"/>
  <c r="X92" i="45"/>
  <c r="V92" i="45"/>
  <c r="T92" i="45"/>
  <c r="B14" i="11" s="1"/>
  <c r="R92" i="45"/>
  <c r="O92" i="45"/>
  <c r="X91" i="45"/>
  <c r="V91" i="45"/>
  <c r="T91" i="45"/>
  <c r="B12" i="11" s="1"/>
  <c r="R91" i="45"/>
  <c r="O91" i="45"/>
  <c r="X90" i="45"/>
  <c r="V90" i="45"/>
  <c r="T90" i="45"/>
  <c r="B10" i="11" s="1"/>
  <c r="R90" i="45"/>
  <c r="O90" i="45"/>
  <c r="X89" i="45"/>
  <c r="T89" i="45"/>
  <c r="B8" i="11" s="1"/>
  <c r="R89" i="45"/>
  <c r="O89" i="45"/>
  <c r="X88" i="45"/>
  <c r="V88" i="45"/>
  <c r="T88" i="45"/>
  <c r="R88" i="45"/>
  <c r="O88" i="45"/>
  <c r="M87" i="45"/>
  <c r="L87" i="45"/>
  <c r="K87" i="45"/>
  <c r="J87" i="45"/>
  <c r="I87" i="45"/>
  <c r="H87" i="45"/>
  <c r="G87" i="45"/>
  <c r="F87" i="45"/>
  <c r="E87" i="45"/>
  <c r="D87" i="45"/>
  <c r="C87" i="45"/>
  <c r="B87" i="45"/>
  <c r="X85" i="45"/>
  <c r="V85" i="45"/>
  <c r="T85" i="45"/>
  <c r="B14" i="10" s="1"/>
  <c r="R85" i="45"/>
  <c r="O85" i="45"/>
  <c r="X84" i="45"/>
  <c r="V84" i="45"/>
  <c r="T84" i="45"/>
  <c r="B12" i="10" s="1"/>
  <c r="R84" i="45"/>
  <c r="O84" i="45"/>
  <c r="X83" i="45"/>
  <c r="V83" i="45"/>
  <c r="T83" i="45"/>
  <c r="B10" i="10" s="1"/>
  <c r="R83" i="45"/>
  <c r="O83" i="45"/>
  <c r="X82" i="45"/>
  <c r="V82" i="45"/>
  <c r="T82" i="45"/>
  <c r="B8" i="10" s="1"/>
  <c r="R82" i="45"/>
  <c r="O82" i="45"/>
  <c r="X81" i="45"/>
  <c r="V81" i="45"/>
  <c r="T81" i="45"/>
  <c r="R81" i="45"/>
  <c r="O81" i="45"/>
  <c r="X69" i="45"/>
  <c r="V69" i="45"/>
  <c r="T69" i="45"/>
  <c r="R69" i="45"/>
  <c r="O69" i="45"/>
  <c r="X68" i="45"/>
  <c r="V68" i="45"/>
  <c r="T68" i="45"/>
  <c r="R68" i="45"/>
  <c r="O68" i="45"/>
  <c r="X67" i="45"/>
  <c r="V67" i="45"/>
  <c r="T67" i="45"/>
  <c r="B20" i="9" s="1"/>
  <c r="R67" i="45"/>
  <c r="O67" i="45"/>
  <c r="X66" i="45"/>
  <c r="V66" i="45"/>
  <c r="T66" i="45"/>
  <c r="B18" i="9" s="1"/>
  <c r="R66" i="45"/>
  <c r="O66" i="45"/>
  <c r="X65" i="45"/>
  <c r="V65" i="45"/>
  <c r="T65" i="45"/>
  <c r="B16" i="9" s="1"/>
  <c r="R65" i="45"/>
  <c r="O65" i="45"/>
  <c r="X64" i="45"/>
  <c r="V64" i="45"/>
  <c r="T64" i="45"/>
  <c r="B14" i="9" s="1"/>
  <c r="R64" i="45"/>
  <c r="O64" i="45"/>
  <c r="X63" i="45"/>
  <c r="V63" i="45"/>
  <c r="T63" i="45"/>
  <c r="R63" i="45"/>
  <c r="O63" i="45"/>
  <c r="X62" i="45"/>
  <c r="V62" i="45"/>
  <c r="T62" i="45"/>
  <c r="B10" i="9" s="1"/>
  <c r="R62" i="45"/>
  <c r="O62" i="45"/>
  <c r="X61" i="45"/>
  <c r="V61" i="45"/>
  <c r="T61" i="45"/>
  <c r="B8" i="9" s="1"/>
  <c r="R61" i="45"/>
  <c r="O61" i="45"/>
  <c r="X60" i="45"/>
  <c r="V60" i="45"/>
  <c r="T60" i="45"/>
  <c r="R60" i="45"/>
  <c r="X57" i="45"/>
  <c r="V57" i="45"/>
  <c r="T57" i="45"/>
  <c r="B23" i="8" s="1"/>
  <c r="R57" i="45"/>
  <c r="O57" i="45"/>
  <c r="X56" i="45"/>
  <c r="V56" i="45"/>
  <c r="T56" i="45"/>
  <c r="B21" i="8" s="1"/>
  <c r="R56" i="45"/>
  <c r="O56" i="45"/>
  <c r="X55" i="45"/>
  <c r="V55" i="45"/>
  <c r="T55" i="45"/>
  <c r="B19" i="8" s="1"/>
  <c r="R55" i="45"/>
  <c r="S55" i="45" s="1"/>
  <c r="O55" i="45"/>
  <c r="X54" i="45"/>
  <c r="V54" i="45"/>
  <c r="T54" i="45"/>
  <c r="B17" i="8" s="1"/>
  <c r="R54" i="45"/>
  <c r="O54" i="45"/>
  <c r="X53" i="45"/>
  <c r="V53" i="45"/>
  <c r="T53" i="45"/>
  <c r="B15" i="8" s="1"/>
  <c r="R53" i="45"/>
  <c r="O53" i="45"/>
  <c r="X52" i="45"/>
  <c r="V52" i="45"/>
  <c r="T52" i="45"/>
  <c r="B12" i="8" s="1"/>
  <c r="R52" i="45"/>
  <c r="X51" i="45"/>
  <c r="V51" i="45"/>
  <c r="T51" i="45"/>
  <c r="B10" i="8" s="1"/>
  <c r="R51" i="45"/>
  <c r="O51" i="45"/>
  <c r="X50" i="45"/>
  <c r="V50" i="45"/>
  <c r="T50" i="45"/>
  <c r="B8" i="8" s="1"/>
  <c r="R50" i="45"/>
  <c r="S50" i="45" s="1"/>
  <c r="O50" i="45"/>
  <c r="M49" i="45"/>
  <c r="L49" i="45"/>
  <c r="K49" i="45"/>
  <c r="J49" i="45"/>
  <c r="I49" i="45"/>
  <c r="H49" i="45"/>
  <c r="G49" i="45"/>
  <c r="F49" i="45"/>
  <c r="E49" i="45"/>
  <c r="D49" i="45"/>
  <c r="C49" i="45"/>
  <c r="B49" i="45"/>
  <c r="X47" i="45"/>
  <c r="V47" i="45"/>
  <c r="T47" i="45"/>
  <c r="B29" i="7" s="1"/>
  <c r="O47" i="45"/>
  <c r="X46" i="45"/>
  <c r="V46" i="45"/>
  <c r="T46" i="45"/>
  <c r="B27" i="7" s="1"/>
  <c r="R46" i="45"/>
  <c r="X45" i="45"/>
  <c r="V45" i="45"/>
  <c r="T45" i="45"/>
  <c r="B25" i="7" s="1"/>
  <c r="R45" i="45"/>
  <c r="X44" i="45"/>
  <c r="V44" i="45"/>
  <c r="T44" i="45"/>
  <c r="B23" i="7" s="1"/>
  <c r="R44" i="45"/>
  <c r="X43" i="45"/>
  <c r="V43" i="45"/>
  <c r="T43" i="45"/>
  <c r="B21" i="7" s="1"/>
  <c r="R43" i="45"/>
  <c r="X42" i="45"/>
  <c r="V42" i="45"/>
  <c r="T42" i="45"/>
  <c r="B19" i="7" s="1"/>
  <c r="R42" i="45"/>
  <c r="X41" i="45"/>
  <c r="V41" i="45"/>
  <c r="T41" i="45"/>
  <c r="B17" i="7" s="1"/>
  <c r="R41" i="45"/>
  <c r="X40" i="45"/>
  <c r="V40" i="45"/>
  <c r="T40" i="45"/>
  <c r="B15" i="7" s="1"/>
  <c r="R40" i="45"/>
  <c r="X39" i="45"/>
  <c r="V39" i="45"/>
  <c r="T39" i="45"/>
  <c r="B12" i="7" s="1"/>
  <c r="R39" i="45"/>
  <c r="X38" i="45"/>
  <c r="V38" i="45"/>
  <c r="T38" i="45"/>
  <c r="B10" i="7" s="1"/>
  <c r="R38" i="45"/>
  <c r="X37" i="45"/>
  <c r="V37" i="45"/>
  <c r="T37" i="45"/>
  <c r="B8" i="7" s="1"/>
  <c r="R37" i="45"/>
  <c r="W34" i="45"/>
  <c r="Y34" i="45" s="1"/>
  <c r="X33" i="45"/>
  <c r="V33" i="45"/>
  <c r="T33" i="45"/>
  <c r="B8" i="6" s="1"/>
  <c r="R33" i="45"/>
  <c r="O33" i="45"/>
  <c r="M32" i="45"/>
  <c r="L32" i="45"/>
  <c r="K32" i="45"/>
  <c r="J32" i="45"/>
  <c r="I32" i="45"/>
  <c r="H32" i="45"/>
  <c r="G32" i="45"/>
  <c r="F32" i="45"/>
  <c r="E32" i="45"/>
  <c r="D32" i="45"/>
  <c r="C32" i="45"/>
  <c r="B32" i="45"/>
  <c r="X30" i="45"/>
  <c r="V30" i="45"/>
  <c r="T30" i="45"/>
  <c r="B33" i="5" s="1"/>
  <c r="R30" i="45"/>
  <c r="O30" i="45"/>
  <c r="X29" i="45"/>
  <c r="V29" i="45"/>
  <c r="T29" i="45"/>
  <c r="B31" i="5" s="1"/>
  <c r="R29" i="45"/>
  <c r="O29" i="45"/>
  <c r="X28" i="45"/>
  <c r="V28" i="45"/>
  <c r="T28" i="45"/>
  <c r="B29" i="5" s="1"/>
  <c r="R28" i="45"/>
  <c r="O28" i="45"/>
  <c r="X27" i="45"/>
  <c r="V27" i="45"/>
  <c r="T27" i="45"/>
  <c r="B27" i="5" s="1"/>
  <c r="R27" i="45"/>
  <c r="O27" i="45"/>
  <c r="X26" i="45"/>
  <c r="V26" i="45"/>
  <c r="T26" i="45"/>
  <c r="B25" i="5" s="1"/>
  <c r="R26" i="45"/>
  <c r="O26" i="45"/>
  <c r="X25" i="45"/>
  <c r="V25" i="45"/>
  <c r="T25" i="45"/>
  <c r="R25" i="45"/>
  <c r="O25" i="45"/>
  <c r="X24" i="45"/>
  <c r="V24" i="45"/>
  <c r="T24" i="45"/>
  <c r="R24" i="45"/>
  <c r="O24" i="45"/>
  <c r="X23" i="45"/>
  <c r="V23" i="45"/>
  <c r="T23" i="45"/>
  <c r="R23" i="45"/>
  <c r="O23" i="45"/>
  <c r="X22" i="45"/>
  <c r="V22" i="45"/>
  <c r="T22" i="45"/>
  <c r="B16" i="5" s="1"/>
  <c r="R22" i="45"/>
  <c r="O22" i="45"/>
  <c r="X21" i="45"/>
  <c r="V21" i="45"/>
  <c r="T21" i="45"/>
  <c r="B14" i="5" s="1"/>
  <c r="R21" i="45"/>
  <c r="O21" i="45"/>
  <c r="X20" i="45"/>
  <c r="V20" i="45"/>
  <c r="T20" i="45"/>
  <c r="B12" i="5" s="1"/>
  <c r="R20" i="45"/>
  <c r="O20" i="45"/>
  <c r="X19" i="45"/>
  <c r="V19" i="45"/>
  <c r="T19" i="45"/>
  <c r="B10" i="5" s="1"/>
  <c r="R19" i="45"/>
  <c r="O19" i="45"/>
  <c r="X18" i="45"/>
  <c r="V18" i="45"/>
  <c r="T18" i="45"/>
  <c r="B8" i="5" s="1"/>
  <c r="R18" i="45"/>
  <c r="O18" i="45"/>
  <c r="M17" i="45"/>
  <c r="L17" i="45"/>
  <c r="K17" i="45"/>
  <c r="J17" i="45"/>
  <c r="I17" i="45"/>
  <c r="H17" i="45"/>
  <c r="G17" i="45"/>
  <c r="F17" i="45"/>
  <c r="E17" i="45"/>
  <c r="D17" i="45"/>
  <c r="C17" i="45"/>
  <c r="B17" i="45"/>
  <c r="X15" i="45"/>
  <c r="V15" i="45"/>
  <c r="T15" i="45"/>
  <c r="O15" i="45"/>
  <c r="X14" i="45"/>
  <c r="V14" i="45"/>
  <c r="T14" i="45"/>
  <c r="B20" i="3" s="1"/>
  <c r="R14" i="45"/>
  <c r="O14" i="45"/>
  <c r="X13" i="45"/>
  <c r="V13" i="45"/>
  <c r="T13" i="45"/>
  <c r="B18" i="3" s="1"/>
  <c r="R13" i="45"/>
  <c r="O13" i="45"/>
  <c r="X12" i="45"/>
  <c r="V12" i="45"/>
  <c r="T12" i="45"/>
  <c r="B16" i="3" s="1"/>
  <c r="R12" i="45"/>
  <c r="O12" i="45"/>
  <c r="X11" i="45"/>
  <c r="V11" i="45"/>
  <c r="T11" i="45"/>
  <c r="B14" i="3" s="1"/>
  <c r="R11" i="45"/>
  <c r="O11" i="45"/>
  <c r="X10" i="45"/>
  <c r="V10" i="45"/>
  <c r="T10" i="45"/>
  <c r="B12" i="3" s="1"/>
  <c r="R10" i="45"/>
  <c r="O10" i="45"/>
  <c r="X9" i="45"/>
  <c r="V9" i="45"/>
  <c r="T9" i="45"/>
  <c r="B10" i="3" s="1"/>
  <c r="O9" i="45"/>
  <c r="X8" i="45"/>
  <c r="V8" i="45"/>
  <c r="T8" i="45"/>
  <c r="O8" i="45"/>
  <c r="G138" i="17" l="1"/>
  <c r="K138" i="17"/>
  <c r="D36" i="13"/>
  <c r="H138" i="17"/>
  <c r="L138" i="17"/>
  <c r="M138" i="17"/>
  <c r="T32" i="45"/>
  <c r="B13" i="2" s="1"/>
  <c r="T115" i="45"/>
  <c r="B29" i="2" s="1"/>
  <c r="V118" i="45"/>
  <c r="U50" i="45"/>
  <c r="F8" i="8" s="1"/>
  <c r="R32" i="45"/>
  <c r="R107" i="17"/>
  <c r="S107" i="17" s="1"/>
  <c r="S114" i="53"/>
  <c r="C29" i="2" s="1"/>
  <c r="X100" i="45"/>
  <c r="V95" i="45"/>
  <c r="T80" i="45"/>
  <c r="B21" i="2" s="1"/>
  <c r="V100" i="45"/>
  <c r="T100" i="45"/>
  <c r="B27" i="2" s="1"/>
  <c r="U96" i="45"/>
  <c r="F8" i="12" s="1"/>
  <c r="B8" i="12"/>
  <c r="T87" i="45"/>
  <c r="B23" i="2" s="1"/>
  <c r="X35" i="45"/>
  <c r="R38" i="17"/>
  <c r="S38" i="17" s="1"/>
  <c r="V126" i="17"/>
  <c r="X135" i="17"/>
  <c r="U117" i="53"/>
  <c r="T119" i="53"/>
  <c r="G8" i="15" s="1"/>
  <c r="T120" i="53"/>
  <c r="G10" i="15" s="1"/>
  <c r="Q99" i="53"/>
  <c r="R99" i="53" s="1"/>
  <c r="U78" i="53"/>
  <c r="S50" i="53"/>
  <c r="C17" i="2" s="1"/>
  <c r="T55" i="53"/>
  <c r="G17" i="8" s="1"/>
  <c r="T58" i="53"/>
  <c r="G23" i="8" s="1"/>
  <c r="C126" i="53"/>
  <c r="T40" i="53"/>
  <c r="G12" i="7" s="1"/>
  <c r="T41" i="53"/>
  <c r="G15" i="7" s="1"/>
  <c r="T42" i="53"/>
  <c r="G17" i="7" s="1"/>
  <c r="T43" i="53"/>
  <c r="G19" i="7" s="1"/>
  <c r="T44" i="53"/>
  <c r="G21" i="7" s="1"/>
  <c r="T48" i="53"/>
  <c r="G29" i="7" s="1"/>
  <c r="Q33" i="53"/>
  <c r="R33" i="53" s="1"/>
  <c r="T11" i="53"/>
  <c r="G14" i="3" s="1"/>
  <c r="T13" i="53"/>
  <c r="G18" i="3" s="1"/>
  <c r="H127" i="45"/>
  <c r="D127" i="45"/>
  <c r="U29" i="17"/>
  <c r="D19" i="5"/>
  <c r="M127" i="45"/>
  <c r="O100" i="45"/>
  <c r="R115" i="45"/>
  <c r="T118" i="45"/>
  <c r="B31" i="2" s="1"/>
  <c r="D126" i="53"/>
  <c r="H126" i="53"/>
  <c r="L126" i="53"/>
  <c r="W33" i="53"/>
  <c r="S94" i="53"/>
  <c r="Q114" i="53"/>
  <c r="R114" i="53" s="1"/>
  <c r="T114" i="53" s="1"/>
  <c r="G29" i="2" s="1"/>
  <c r="S117" i="53"/>
  <c r="C31" i="2" s="1"/>
  <c r="X84" i="17"/>
  <c r="T102" i="17"/>
  <c r="X107" i="17"/>
  <c r="T126" i="17"/>
  <c r="D29" i="2" s="1"/>
  <c r="V129" i="17"/>
  <c r="V135" i="17"/>
  <c r="R7" i="17"/>
  <c r="S7" i="17" s="1"/>
  <c r="U7" i="17" s="1"/>
  <c r="H9" i="2" s="1"/>
  <c r="U25" i="17"/>
  <c r="H10" i="5" s="1"/>
  <c r="D10" i="5"/>
  <c r="U67" i="17"/>
  <c r="H8" i="9" s="1"/>
  <c r="T65" i="53"/>
  <c r="G14" i="9" s="1"/>
  <c r="C14" i="9"/>
  <c r="E14" i="9" s="1"/>
  <c r="T101" i="53"/>
  <c r="C12" i="13"/>
  <c r="T105" i="53"/>
  <c r="G21" i="13" s="1"/>
  <c r="C21" i="13"/>
  <c r="T109" i="53"/>
  <c r="C29" i="13"/>
  <c r="T115" i="53"/>
  <c r="C8" i="14"/>
  <c r="U26" i="17"/>
  <c r="H12" i="5" s="1"/>
  <c r="D12" i="5"/>
  <c r="T102" i="53"/>
  <c r="C14" i="13"/>
  <c r="T110" i="53"/>
  <c r="V72" i="18"/>
  <c r="X72" i="18" s="1"/>
  <c r="F10" i="31"/>
  <c r="U101" i="45"/>
  <c r="U104" i="45"/>
  <c r="B17" i="13"/>
  <c r="U107" i="45"/>
  <c r="B23" i="13"/>
  <c r="U110" i="45"/>
  <c r="B29" i="13"/>
  <c r="U112" i="45"/>
  <c r="B31" i="13"/>
  <c r="X115" i="45"/>
  <c r="R118" i="45"/>
  <c r="S118" i="45" s="1"/>
  <c r="U118" i="45" s="1"/>
  <c r="I126" i="53"/>
  <c r="U33" i="53"/>
  <c r="Q94" i="53"/>
  <c r="R94" i="53" s="1"/>
  <c r="W114" i="53"/>
  <c r="Q117" i="53"/>
  <c r="R117" i="53" s="1"/>
  <c r="Q123" i="53"/>
  <c r="R123" i="53" s="1"/>
  <c r="V38" i="17"/>
  <c r="R102" i="17"/>
  <c r="S102" i="17" s="1"/>
  <c r="R126" i="17"/>
  <c r="S126" i="17" s="1"/>
  <c r="U126" i="17" s="1"/>
  <c r="H29" i="2" s="1"/>
  <c r="T129" i="17"/>
  <c r="D31" i="2" s="1"/>
  <c r="T135" i="17"/>
  <c r="D33" i="2" s="1"/>
  <c r="T64" i="53"/>
  <c r="G12" i="9" s="1"/>
  <c r="E12" i="9"/>
  <c r="T68" i="53"/>
  <c r="G20" i="9" s="1"/>
  <c r="C20" i="9"/>
  <c r="E20" i="9" s="1"/>
  <c r="T100" i="53"/>
  <c r="T104" i="53"/>
  <c r="C19" i="13"/>
  <c r="T112" i="53"/>
  <c r="G33" i="13" s="1"/>
  <c r="C33" i="13"/>
  <c r="E33" i="13" s="1"/>
  <c r="U8" i="45"/>
  <c r="B8" i="3"/>
  <c r="T66" i="53"/>
  <c r="V66" i="53" s="1"/>
  <c r="X66" i="53" s="1"/>
  <c r="C16" i="9"/>
  <c r="E16" i="9" s="1"/>
  <c r="T72" i="53"/>
  <c r="U15" i="45"/>
  <c r="F22" i="3" s="1"/>
  <c r="B22" i="3"/>
  <c r="J127" i="45"/>
  <c r="X32" i="45"/>
  <c r="B26" i="8"/>
  <c r="X80" i="45"/>
  <c r="U102" i="45"/>
  <c r="B12" i="13"/>
  <c r="U103" i="45"/>
  <c r="B14" i="13"/>
  <c r="U105" i="45"/>
  <c r="U106" i="45"/>
  <c r="U108" i="45"/>
  <c r="B25" i="13"/>
  <c r="U109" i="45"/>
  <c r="F27" i="13" s="1"/>
  <c r="U111" i="45"/>
  <c r="U113" i="45"/>
  <c r="F33" i="13" s="1"/>
  <c r="B33" i="13"/>
  <c r="C127" i="45"/>
  <c r="K127" i="45"/>
  <c r="V32" i="45"/>
  <c r="X95" i="45"/>
  <c r="U97" i="45"/>
  <c r="V115" i="45"/>
  <c r="X118" i="45"/>
  <c r="J126" i="53"/>
  <c r="U114" i="53"/>
  <c r="V114" i="53" s="1"/>
  <c r="T38" i="17"/>
  <c r="D13" i="2" s="1"/>
  <c r="T84" i="17"/>
  <c r="X126" i="17"/>
  <c r="R129" i="17"/>
  <c r="S129" i="17" s="1"/>
  <c r="R135" i="17"/>
  <c r="S135" i="17" s="1"/>
  <c r="F126" i="53"/>
  <c r="U27" i="17"/>
  <c r="H14" i="5" s="1"/>
  <c r="D14" i="5"/>
  <c r="T18" i="53"/>
  <c r="G8" i="5" s="1"/>
  <c r="T25" i="53"/>
  <c r="G23" i="5" s="1"/>
  <c r="T26" i="53"/>
  <c r="G25" i="5" s="1"/>
  <c r="T27" i="53"/>
  <c r="G27" i="5" s="1"/>
  <c r="T29" i="53"/>
  <c r="G31" i="5" s="1"/>
  <c r="T63" i="53"/>
  <c r="G10" i="9" s="1"/>
  <c r="C10" i="9"/>
  <c r="E10" i="9" s="1"/>
  <c r="T67" i="53"/>
  <c r="G18" i="9" s="1"/>
  <c r="C18" i="9"/>
  <c r="T81" i="53"/>
  <c r="T82" i="53"/>
  <c r="G12" i="10" s="1"/>
  <c r="T83" i="53"/>
  <c r="G14" i="10" s="1"/>
  <c r="T88" i="53"/>
  <c r="T89" i="53"/>
  <c r="G12" i="11" s="1"/>
  <c r="T90" i="53"/>
  <c r="G14" i="11" s="1"/>
  <c r="T103" i="53"/>
  <c r="C17" i="13"/>
  <c r="T107" i="53"/>
  <c r="C25" i="13"/>
  <c r="T111" i="53"/>
  <c r="C31" i="13"/>
  <c r="E31" i="13" s="1"/>
  <c r="T34" i="53"/>
  <c r="G8" i="6" s="1"/>
  <c r="T108" i="53"/>
  <c r="C27" i="13"/>
  <c r="T106" i="53"/>
  <c r="C23" i="13"/>
  <c r="T47" i="53"/>
  <c r="G27" i="7" s="1"/>
  <c r="T96" i="53"/>
  <c r="T69" i="53"/>
  <c r="E24" i="9"/>
  <c r="T62" i="53"/>
  <c r="G8" i="9" s="1"/>
  <c r="C8" i="9"/>
  <c r="T15" i="53"/>
  <c r="G22" i="3" s="1"/>
  <c r="C22" i="3"/>
  <c r="T10" i="53"/>
  <c r="G12" i="3" s="1"/>
  <c r="C12" i="3"/>
  <c r="T9" i="53"/>
  <c r="G10" i="3" s="1"/>
  <c r="C10" i="3"/>
  <c r="R80" i="53"/>
  <c r="T80" i="53" s="1"/>
  <c r="Q60" i="53"/>
  <c r="R60" i="53" s="1"/>
  <c r="Q50" i="53"/>
  <c r="R50" i="53" s="1"/>
  <c r="Q36" i="53"/>
  <c r="R36" i="53" s="1"/>
  <c r="Q17" i="53"/>
  <c r="R17" i="53" s="1"/>
  <c r="R124" i="53"/>
  <c r="T124" i="53" s="1"/>
  <c r="R87" i="53"/>
  <c r="T87" i="53" s="1"/>
  <c r="R57" i="53"/>
  <c r="T57" i="53" s="1"/>
  <c r="R56" i="53"/>
  <c r="T56" i="53" s="1"/>
  <c r="R52" i="53"/>
  <c r="T52" i="53" s="1"/>
  <c r="G10" i="8" s="1"/>
  <c r="R51" i="53"/>
  <c r="T51" i="53" s="1"/>
  <c r="G8" i="8" s="1"/>
  <c r="R46" i="53"/>
  <c r="R39" i="53"/>
  <c r="T39" i="53" s="1"/>
  <c r="G10" i="7" s="1"/>
  <c r="R38" i="53"/>
  <c r="T38" i="53" s="1"/>
  <c r="G8" i="7" s="1"/>
  <c r="R31" i="53"/>
  <c r="T31" i="53" s="1"/>
  <c r="R28" i="53"/>
  <c r="T28" i="53" s="1"/>
  <c r="G29" i="5" s="1"/>
  <c r="R24" i="53"/>
  <c r="T24" i="53" s="1"/>
  <c r="R23" i="53"/>
  <c r="T23" i="53" s="1"/>
  <c r="R22" i="53"/>
  <c r="T22" i="53" s="1"/>
  <c r="R21" i="53"/>
  <c r="T21" i="53" s="1"/>
  <c r="G14" i="5" s="1"/>
  <c r="R20" i="53"/>
  <c r="T20" i="53" s="1"/>
  <c r="G12" i="5" s="1"/>
  <c r="R19" i="53"/>
  <c r="T19" i="53" s="1"/>
  <c r="X87" i="46"/>
  <c r="I32" i="31" s="1"/>
  <c r="E34" i="31"/>
  <c r="N58" i="18"/>
  <c r="X102" i="17"/>
  <c r="V102" i="17"/>
  <c r="X94" i="17"/>
  <c r="V94" i="17"/>
  <c r="T94" i="17"/>
  <c r="R94" i="17"/>
  <c r="S94" i="17" s="1"/>
  <c r="V84" i="17"/>
  <c r="R84" i="17"/>
  <c r="S84" i="17" s="1"/>
  <c r="X55" i="17"/>
  <c r="V55" i="17"/>
  <c r="T55" i="17"/>
  <c r="D17" i="2" s="1"/>
  <c r="R55" i="17"/>
  <c r="S55" i="17" s="1"/>
  <c r="X41" i="17"/>
  <c r="V41" i="17"/>
  <c r="T41" i="17"/>
  <c r="D15" i="2" s="1"/>
  <c r="R41" i="17"/>
  <c r="S41" i="17" s="1"/>
  <c r="X23" i="17"/>
  <c r="V23" i="17"/>
  <c r="O23" i="17"/>
  <c r="W123" i="53"/>
  <c r="U123" i="53"/>
  <c r="S123" i="53"/>
  <c r="C33" i="2" s="1"/>
  <c r="W94" i="53"/>
  <c r="U94" i="53"/>
  <c r="G126" i="53"/>
  <c r="S85" i="53"/>
  <c r="C23" i="2" s="1"/>
  <c r="S78" i="53"/>
  <c r="C21" i="2" s="1"/>
  <c r="U60" i="53"/>
  <c r="S60" i="53"/>
  <c r="C19" i="2" s="1"/>
  <c r="U50" i="53"/>
  <c r="U36" i="53"/>
  <c r="S36" i="53"/>
  <c r="C15" i="2" s="1"/>
  <c r="U17" i="53"/>
  <c r="S17" i="53"/>
  <c r="T12" i="53"/>
  <c r="G16" i="3" s="1"/>
  <c r="X124" i="45"/>
  <c r="V124" i="45"/>
  <c r="T124" i="45"/>
  <c r="B33" i="2" s="1"/>
  <c r="R124" i="45"/>
  <c r="S124" i="45" s="1"/>
  <c r="T95" i="45"/>
  <c r="B25" i="2" s="1"/>
  <c r="X87" i="45"/>
  <c r="V87" i="45"/>
  <c r="R87" i="45"/>
  <c r="S87" i="45" s="1"/>
  <c r="V80" i="45"/>
  <c r="R80" i="45"/>
  <c r="S80" i="45" s="1"/>
  <c r="X59" i="45"/>
  <c r="T59" i="45"/>
  <c r="B19" i="2" s="1"/>
  <c r="V59" i="45"/>
  <c r="R59" i="45"/>
  <c r="S59" i="45" s="1"/>
  <c r="X49" i="45"/>
  <c r="U55" i="45"/>
  <c r="F19" i="8" s="1"/>
  <c r="T49" i="45"/>
  <c r="B17" i="2" s="1"/>
  <c r="V49" i="45"/>
  <c r="R49" i="45"/>
  <c r="S49" i="45" s="1"/>
  <c r="I127" i="45"/>
  <c r="T35" i="45"/>
  <c r="B15" i="2" s="1"/>
  <c r="V35" i="45"/>
  <c r="G127" i="45"/>
  <c r="O35" i="45"/>
  <c r="L127" i="45"/>
  <c r="F127" i="45"/>
  <c r="X17" i="45"/>
  <c r="V17" i="45"/>
  <c r="T17" i="45"/>
  <c r="B11" i="2" s="1"/>
  <c r="R17" i="45"/>
  <c r="S17" i="45" s="1"/>
  <c r="R7" i="45"/>
  <c r="S7" i="45" s="1"/>
  <c r="M126" i="53"/>
  <c r="W117" i="53"/>
  <c r="W78" i="53"/>
  <c r="W60" i="53"/>
  <c r="W50" i="53"/>
  <c r="W36" i="53"/>
  <c r="W17" i="53"/>
  <c r="K126" i="53"/>
  <c r="E127" i="45"/>
  <c r="T7" i="45"/>
  <c r="B9" i="2" s="1"/>
  <c r="S10" i="45"/>
  <c r="U10" i="45" s="1"/>
  <c r="S11" i="45"/>
  <c r="U11" i="45" s="1"/>
  <c r="S12" i="45"/>
  <c r="U12" i="45" s="1"/>
  <c r="S13" i="45"/>
  <c r="U13" i="45" s="1"/>
  <c r="S14" i="45"/>
  <c r="U14" i="45" s="1"/>
  <c r="S18" i="45"/>
  <c r="U18" i="45" s="1"/>
  <c r="S19" i="45"/>
  <c r="U19" i="45" s="1"/>
  <c r="S20" i="45"/>
  <c r="U20" i="45" s="1"/>
  <c r="S21" i="45"/>
  <c r="U21" i="45" s="1"/>
  <c r="S22" i="45"/>
  <c r="U22" i="45" s="1"/>
  <c r="S23" i="45"/>
  <c r="U23" i="45" s="1"/>
  <c r="S24" i="45"/>
  <c r="U24" i="45" s="1"/>
  <c r="S25" i="45"/>
  <c r="U25" i="45" s="1"/>
  <c r="S26" i="45"/>
  <c r="U26" i="45" s="1"/>
  <c r="S27" i="45"/>
  <c r="U27" i="45" s="1"/>
  <c r="S28" i="45"/>
  <c r="U28" i="45" s="1"/>
  <c r="S29" i="45"/>
  <c r="U29" i="45" s="1"/>
  <c r="S30" i="45"/>
  <c r="U30" i="45" s="1"/>
  <c r="S32" i="45"/>
  <c r="U32" i="45" s="1"/>
  <c r="S33" i="45"/>
  <c r="U33" i="45" s="1"/>
  <c r="S37" i="45"/>
  <c r="U37" i="45" s="1"/>
  <c r="S38" i="45"/>
  <c r="U38" i="45" s="1"/>
  <c r="S39" i="45"/>
  <c r="U39" i="45" s="1"/>
  <c r="S40" i="45"/>
  <c r="U40" i="45" s="1"/>
  <c r="S41" i="45"/>
  <c r="U41" i="45" s="1"/>
  <c r="S42" i="45"/>
  <c r="U42" i="45" s="1"/>
  <c r="S43" i="45"/>
  <c r="U43" i="45" s="1"/>
  <c r="S44" i="45"/>
  <c r="U44" i="45" s="1"/>
  <c r="S45" i="45"/>
  <c r="U45" i="45" s="1"/>
  <c r="S46" i="45"/>
  <c r="U46" i="45" s="1"/>
  <c r="S51" i="45"/>
  <c r="U51" i="45" s="1"/>
  <c r="S52" i="45"/>
  <c r="U52" i="45" s="1"/>
  <c r="S53" i="45"/>
  <c r="U53" i="45" s="1"/>
  <c r="S54" i="45"/>
  <c r="U54" i="45" s="1"/>
  <c r="S56" i="45"/>
  <c r="U56" i="45" s="1"/>
  <c r="S57" i="45"/>
  <c r="U57" i="45" s="1"/>
  <c r="S60" i="45"/>
  <c r="U60" i="45" s="1"/>
  <c r="W60" i="45" s="1"/>
  <c r="Y60" i="45" s="1"/>
  <c r="S61" i="45"/>
  <c r="U61" i="45" s="1"/>
  <c r="S62" i="45"/>
  <c r="U62" i="45" s="1"/>
  <c r="S63" i="45"/>
  <c r="U63" i="45" s="1"/>
  <c r="S64" i="45"/>
  <c r="U64" i="45" s="1"/>
  <c r="S65" i="45"/>
  <c r="U65" i="45" s="1"/>
  <c r="S66" i="45"/>
  <c r="U66" i="45" s="1"/>
  <c r="S67" i="45"/>
  <c r="U67" i="45" s="1"/>
  <c r="S68" i="45"/>
  <c r="U68" i="45" s="1"/>
  <c r="S69" i="45"/>
  <c r="U69" i="45" s="1"/>
  <c r="S81" i="45"/>
  <c r="U81" i="45" s="1"/>
  <c r="W81" i="45" s="1"/>
  <c r="Y81" i="45" s="1"/>
  <c r="S82" i="45"/>
  <c r="U82" i="45" s="1"/>
  <c r="S83" i="45"/>
  <c r="U83" i="45" s="1"/>
  <c r="S84" i="45"/>
  <c r="U84" i="45" s="1"/>
  <c r="S85" i="45"/>
  <c r="U85" i="45" s="1"/>
  <c r="S88" i="45"/>
  <c r="U88" i="45" s="1"/>
  <c r="W88" i="45" s="1"/>
  <c r="Y88" i="45" s="1"/>
  <c r="S89" i="45"/>
  <c r="U89" i="45" s="1"/>
  <c r="S90" i="45"/>
  <c r="U90" i="45" s="1"/>
  <c r="S91" i="45"/>
  <c r="U91" i="45" s="1"/>
  <c r="S92" i="45"/>
  <c r="U92" i="45" s="1"/>
  <c r="S115" i="45"/>
  <c r="U115" i="45" s="1"/>
  <c r="S116" i="45"/>
  <c r="U116" i="45" s="1"/>
  <c r="S119" i="45"/>
  <c r="U119" i="45" s="1"/>
  <c r="W119" i="45" s="1"/>
  <c r="Y119" i="45" s="1"/>
  <c r="S120" i="45"/>
  <c r="U120" i="45" s="1"/>
  <c r="S121" i="45"/>
  <c r="U121" i="45" s="1"/>
  <c r="S122" i="45"/>
  <c r="U122" i="45" s="1"/>
  <c r="S125" i="45"/>
  <c r="U125" i="45" s="1"/>
  <c r="B126" i="53"/>
  <c r="Q7" i="53"/>
  <c r="E126" i="53"/>
  <c r="S7" i="53"/>
  <c r="C9" i="2" s="1"/>
  <c r="Y8" i="17"/>
  <c r="Y14" i="17"/>
  <c r="Y28" i="17"/>
  <c r="Y30" i="17"/>
  <c r="Y31" i="17"/>
  <c r="Y32" i="17"/>
  <c r="Y33" i="17"/>
  <c r="Y34" i="17"/>
  <c r="Y35" i="17"/>
  <c r="R37" i="53"/>
  <c r="T37" i="53" s="1"/>
  <c r="V37" i="53" s="1"/>
  <c r="X37" i="53" s="1"/>
  <c r="R53" i="53"/>
  <c r="T53" i="53" s="1"/>
  <c r="V53" i="53" s="1"/>
  <c r="X53" i="53" s="1"/>
  <c r="R95" i="53"/>
  <c r="T95" i="53" s="1"/>
  <c r="V95" i="53" s="1"/>
  <c r="X95" i="53" s="1"/>
  <c r="R118" i="53"/>
  <c r="T118" i="53" s="1"/>
  <c r="V118" i="53" s="1"/>
  <c r="X118" i="53" s="1"/>
  <c r="W99" i="53"/>
  <c r="U9" i="45"/>
  <c r="U47" i="45"/>
  <c r="T14" i="53"/>
  <c r="G20" i="3" s="1"/>
  <c r="T45" i="53"/>
  <c r="G23" i="7" s="1"/>
  <c r="T46" i="53"/>
  <c r="G25" i="7" s="1"/>
  <c r="T54" i="53"/>
  <c r="G15" i="8" s="1"/>
  <c r="E8" i="15"/>
  <c r="E10" i="15"/>
  <c r="T121" i="53"/>
  <c r="G12" i="15" s="1"/>
  <c r="U99" i="53"/>
  <c r="S16" i="17"/>
  <c r="U16" i="17" s="1"/>
  <c r="H16" i="3" s="1"/>
  <c r="S17" i="17"/>
  <c r="U17" i="17" s="1"/>
  <c r="H18" i="3" s="1"/>
  <c r="S18" i="17"/>
  <c r="U18" i="17" s="1"/>
  <c r="H20" i="3" s="1"/>
  <c r="S24" i="17"/>
  <c r="U24" i="17" s="1"/>
  <c r="H8" i="5" s="1"/>
  <c r="S39" i="17"/>
  <c r="U39" i="17" s="1"/>
  <c r="H8" i="6" s="1"/>
  <c r="S43" i="17"/>
  <c r="U43" i="17" s="1"/>
  <c r="H8" i="7" s="1"/>
  <c r="S44" i="17"/>
  <c r="U44" i="17" s="1"/>
  <c r="H10" i="7" s="1"/>
  <c r="S45" i="17"/>
  <c r="U45" i="17" s="1"/>
  <c r="H12" i="7" s="1"/>
  <c r="S46" i="17"/>
  <c r="U46" i="17" s="1"/>
  <c r="H15" i="7" s="1"/>
  <c r="S47" i="17"/>
  <c r="U47" i="17" s="1"/>
  <c r="H17" i="7" s="1"/>
  <c r="S48" i="17"/>
  <c r="U48" i="17" s="1"/>
  <c r="H19" i="7" s="1"/>
  <c r="S49" i="17"/>
  <c r="U49" i="17" s="1"/>
  <c r="H21" i="7" s="1"/>
  <c r="S50" i="17"/>
  <c r="U50" i="17" s="1"/>
  <c r="H23" i="7" s="1"/>
  <c r="S51" i="17"/>
  <c r="U51" i="17" s="1"/>
  <c r="H25" i="7" s="1"/>
  <c r="S52" i="17"/>
  <c r="U52" i="17" s="1"/>
  <c r="H27" i="7" s="1"/>
  <c r="S53" i="17"/>
  <c r="U53" i="17" s="1"/>
  <c r="H29" i="7" s="1"/>
  <c r="S56" i="17"/>
  <c r="U56" i="17" s="1"/>
  <c r="H8" i="8" s="1"/>
  <c r="S57" i="17"/>
  <c r="U57" i="17" s="1"/>
  <c r="H10" i="8" s="1"/>
  <c r="S58" i="17"/>
  <c r="U58" i="17" s="1"/>
  <c r="H12" i="8" s="1"/>
  <c r="S59" i="17"/>
  <c r="U59" i="17" s="1"/>
  <c r="H15" i="8" s="1"/>
  <c r="S60" i="17"/>
  <c r="U60" i="17" s="1"/>
  <c r="H17" i="8" s="1"/>
  <c r="S61" i="17"/>
  <c r="U61" i="17" s="1"/>
  <c r="H19" i="8" s="1"/>
  <c r="S62" i="17"/>
  <c r="U62" i="17" s="1"/>
  <c r="H21" i="8" s="1"/>
  <c r="S63" i="17"/>
  <c r="U63" i="17" s="1"/>
  <c r="H23" i="8" s="1"/>
  <c r="S66" i="17"/>
  <c r="S69" i="17"/>
  <c r="U69" i="17" s="1"/>
  <c r="S70" i="17"/>
  <c r="U70" i="17" s="1"/>
  <c r="S71" i="17"/>
  <c r="U71" i="17" s="1"/>
  <c r="H14" i="9" s="1"/>
  <c r="S72" i="17"/>
  <c r="U72" i="17" s="1"/>
  <c r="H18" i="9" s="1"/>
  <c r="S73" i="17"/>
  <c r="U73" i="17" s="1"/>
  <c r="S74" i="17"/>
  <c r="U74" i="17" s="1"/>
  <c r="H20" i="9" s="1"/>
  <c r="S75" i="17"/>
  <c r="U75" i="17" s="1"/>
  <c r="S76" i="17"/>
  <c r="U76" i="17" s="1"/>
  <c r="H30" i="9" s="1"/>
  <c r="S85" i="17"/>
  <c r="S86" i="17"/>
  <c r="U86" i="17" s="1"/>
  <c r="S87" i="17"/>
  <c r="U87" i="17" s="1"/>
  <c r="H10" i="10" s="1"/>
  <c r="S88" i="17"/>
  <c r="U88" i="17" s="1"/>
  <c r="H12" i="10" s="1"/>
  <c r="S89" i="17"/>
  <c r="U89" i="17" s="1"/>
  <c r="H14" i="10" s="1"/>
  <c r="S95" i="17"/>
  <c r="S96" i="17"/>
  <c r="U96" i="17" s="1"/>
  <c r="S97" i="17"/>
  <c r="U97" i="17" s="1"/>
  <c r="H10" i="11" s="1"/>
  <c r="S98" i="17"/>
  <c r="U98" i="17" s="1"/>
  <c r="H12" i="11" s="1"/>
  <c r="S99" i="17"/>
  <c r="U99" i="17" s="1"/>
  <c r="H14" i="11" s="1"/>
  <c r="S103" i="17"/>
  <c r="S104" i="17"/>
  <c r="U104" i="17" s="1"/>
  <c r="H10" i="13"/>
  <c r="H12" i="13"/>
  <c r="H14" i="13"/>
  <c r="H17" i="13"/>
  <c r="H19" i="13"/>
  <c r="H21" i="13"/>
  <c r="H23" i="13"/>
  <c r="H25" i="13"/>
  <c r="H27" i="13"/>
  <c r="H29" i="13"/>
  <c r="H31" i="13"/>
  <c r="S127" i="17"/>
  <c r="S130" i="17"/>
  <c r="S131" i="17"/>
  <c r="U131" i="17" s="1"/>
  <c r="H8" i="15" s="1"/>
  <c r="S132" i="17"/>
  <c r="U132" i="17" s="1"/>
  <c r="H10" i="15" s="1"/>
  <c r="S133" i="17"/>
  <c r="U133" i="17" s="1"/>
  <c r="H12" i="15" s="1"/>
  <c r="S10" i="17"/>
  <c r="S15" i="17"/>
  <c r="U15" i="17" s="1"/>
  <c r="H14" i="3" s="1"/>
  <c r="X38" i="17"/>
  <c r="Y36" i="17"/>
  <c r="W136" i="17"/>
  <c r="T107" i="17"/>
  <c r="V107" i="17"/>
  <c r="X129" i="17"/>
  <c r="B127" i="45"/>
  <c r="W85" i="53"/>
  <c r="U85" i="53"/>
  <c r="V8" i="53"/>
  <c r="V13" i="53"/>
  <c r="V48" i="53"/>
  <c r="V58" i="53"/>
  <c r="V82" i="53"/>
  <c r="V90" i="53"/>
  <c r="V120" i="53"/>
  <c r="S33" i="53"/>
  <c r="T23" i="17"/>
  <c r="X7" i="17"/>
  <c r="V7" i="17"/>
  <c r="R100" i="45"/>
  <c r="S100" i="45" s="1"/>
  <c r="R95" i="45"/>
  <c r="V25" i="53"/>
  <c r="U7" i="53"/>
  <c r="W7" i="53"/>
  <c r="S99" i="53"/>
  <c r="Q85" i="53"/>
  <c r="Q78" i="53"/>
  <c r="T82" i="18"/>
  <c r="T88" i="46"/>
  <c r="R35" i="45"/>
  <c r="S35" i="45" s="1"/>
  <c r="X7" i="45"/>
  <c r="V7" i="45"/>
  <c r="N85" i="53"/>
  <c r="N99" i="53"/>
  <c r="O38" i="17"/>
  <c r="O55" i="17"/>
  <c r="O84" i="17"/>
  <c r="O94" i="17"/>
  <c r="O102" i="17"/>
  <c r="O126" i="17"/>
  <c r="O129" i="17"/>
  <c r="O135" i="17"/>
  <c r="N7" i="53"/>
  <c r="N17" i="53"/>
  <c r="N33" i="53"/>
  <c r="N36" i="53"/>
  <c r="N50" i="53"/>
  <c r="N78" i="53"/>
  <c r="N94" i="53"/>
  <c r="N114" i="53"/>
  <c r="N117" i="53"/>
  <c r="N123" i="53"/>
  <c r="O7" i="45"/>
  <c r="O17" i="45"/>
  <c r="O32" i="45"/>
  <c r="O49" i="45"/>
  <c r="O80" i="45"/>
  <c r="O87" i="45"/>
  <c r="O95" i="45"/>
  <c r="O115" i="45"/>
  <c r="O118" i="45"/>
  <c r="O124" i="45"/>
  <c r="D23" i="2" l="1"/>
  <c r="D8" i="11"/>
  <c r="O138" i="17"/>
  <c r="D21" i="2"/>
  <c r="D8" i="10"/>
  <c r="F12" i="13"/>
  <c r="B36" i="13"/>
  <c r="V46" i="53"/>
  <c r="V65" i="53"/>
  <c r="V105" i="53"/>
  <c r="X105" i="53" s="1"/>
  <c r="U80" i="45"/>
  <c r="W80" i="45" s="1"/>
  <c r="Y80" i="45" s="1"/>
  <c r="W50" i="45"/>
  <c r="U7" i="45"/>
  <c r="F9" i="2" s="1"/>
  <c r="T65" i="17"/>
  <c r="D19" i="2" s="1"/>
  <c r="G12" i="8"/>
  <c r="V12" i="53"/>
  <c r="X12" i="53" s="1"/>
  <c r="U135" i="17"/>
  <c r="H33" i="2" s="1"/>
  <c r="V47" i="53"/>
  <c r="X47" i="53" s="1"/>
  <c r="G21" i="5"/>
  <c r="V24" i="53"/>
  <c r="X24" i="53" s="1"/>
  <c r="X65" i="17"/>
  <c r="U100" i="45"/>
  <c r="F27" i="2" s="1"/>
  <c r="W113" i="45"/>
  <c r="Y113" i="45" s="1"/>
  <c r="W96" i="45"/>
  <c r="Y96" i="45" s="1"/>
  <c r="R65" i="17"/>
  <c r="S65" i="17" s="1"/>
  <c r="U129" i="17"/>
  <c r="H31" i="2" s="1"/>
  <c r="D25" i="2"/>
  <c r="D8" i="12"/>
  <c r="V65" i="17"/>
  <c r="C25" i="2"/>
  <c r="C8" i="12"/>
  <c r="T94" i="53"/>
  <c r="G25" i="2" s="1"/>
  <c r="V112" i="53"/>
  <c r="X112" i="53" s="1"/>
  <c r="V89" i="53"/>
  <c r="V81" i="53"/>
  <c r="X81" i="53" s="1"/>
  <c r="V68" i="53"/>
  <c r="X68" i="53" s="1"/>
  <c r="V42" i="53"/>
  <c r="X42" i="53" s="1"/>
  <c r="W106" i="45"/>
  <c r="Y106" i="45" s="1"/>
  <c r="W111" i="45"/>
  <c r="Y111" i="45" s="1"/>
  <c r="U87" i="45"/>
  <c r="W87" i="45" s="1"/>
  <c r="Y87" i="45" s="1"/>
  <c r="W15" i="45"/>
  <c r="Y15" i="45" s="1"/>
  <c r="T123" i="53"/>
  <c r="V123" i="53" s="1"/>
  <c r="X123" i="53" s="1"/>
  <c r="V39" i="53"/>
  <c r="X39" i="53" s="1"/>
  <c r="V41" i="53"/>
  <c r="X41" i="53" s="1"/>
  <c r="V121" i="53"/>
  <c r="X121" i="53" s="1"/>
  <c r="V43" i="53"/>
  <c r="X43" i="53" s="1"/>
  <c r="V62" i="53"/>
  <c r="X62" i="53" s="1"/>
  <c r="V15" i="53"/>
  <c r="X15" i="53" s="1"/>
  <c r="W126" i="17"/>
  <c r="U102" i="17"/>
  <c r="U84" i="17"/>
  <c r="W67" i="17"/>
  <c r="Y67" i="17" s="1"/>
  <c r="R138" i="17"/>
  <c r="S138" i="17" s="1"/>
  <c r="W25" i="17"/>
  <c r="Y25" i="17" s="1"/>
  <c r="W27" i="17"/>
  <c r="Y27" i="17" s="1"/>
  <c r="G8" i="16"/>
  <c r="V124" i="53"/>
  <c r="X124" i="53" s="1"/>
  <c r="T117" i="53"/>
  <c r="G31" i="2" s="1"/>
  <c r="V119" i="53"/>
  <c r="X119" i="53" s="1"/>
  <c r="V96" i="53"/>
  <c r="X96" i="53" s="1"/>
  <c r="V83" i="53"/>
  <c r="X83" i="53" s="1"/>
  <c r="V63" i="53"/>
  <c r="X63" i="53" s="1"/>
  <c r="V67" i="53"/>
  <c r="X67" i="53" s="1"/>
  <c r="V64" i="53"/>
  <c r="X64" i="53" s="1"/>
  <c r="G19" i="8"/>
  <c r="V56" i="53"/>
  <c r="X56" i="53" s="1"/>
  <c r="T50" i="53"/>
  <c r="G17" i="2" s="1"/>
  <c r="V55" i="53"/>
  <c r="X55" i="53" s="1"/>
  <c r="V44" i="53"/>
  <c r="X44" i="53" s="1"/>
  <c r="V40" i="53"/>
  <c r="X40" i="53" s="1"/>
  <c r="V34" i="53"/>
  <c r="X34" i="53" s="1"/>
  <c r="D127" i="53"/>
  <c r="G10" i="5"/>
  <c r="V19" i="53"/>
  <c r="X19" i="53" s="1"/>
  <c r="V26" i="53"/>
  <c r="X26" i="53" s="1"/>
  <c r="V21" i="53"/>
  <c r="X21" i="53" s="1"/>
  <c r="V27" i="53"/>
  <c r="X27" i="53" s="1"/>
  <c r="V10" i="53"/>
  <c r="X10" i="53" s="1"/>
  <c r="V11" i="53"/>
  <c r="X11" i="53" s="1"/>
  <c r="G127" i="53"/>
  <c r="U126" i="53"/>
  <c r="Q126" i="53"/>
  <c r="R126" i="53" s="1"/>
  <c r="U124" i="45"/>
  <c r="W124" i="45" s="1"/>
  <c r="Y124" i="45" s="1"/>
  <c r="W109" i="45"/>
  <c r="Y109" i="45" s="1"/>
  <c r="W97" i="45"/>
  <c r="Y97" i="45" s="1"/>
  <c r="V127" i="45"/>
  <c r="W55" i="45"/>
  <c r="Y55" i="45" s="1"/>
  <c r="M128" i="45"/>
  <c r="J128" i="45"/>
  <c r="G33" i="5"/>
  <c r="V31" i="53"/>
  <c r="X31" i="53" s="1"/>
  <c r="G16" i="5"/>
  <c r="V22" i="53"/>
  <c r="X22" i="53" s="1"/>
  <c r="G21" i="8"/>
  <c r="V57" i="53"/>
  <c r="X57" i="53" s="1"/>
  <c r="W115" i="45"/>
  <c r="Y115" i="45" s="1"/>
  <c r="F29" i="2"/>
  <c r="F21" i="2"/>
  <c r="W62" i="45"/>
  <c r="Y62" i="45" s="1"/>
  <c r="W44" i="45"/>
  <c r="Y44" i="45" s="1"/>
  <c r="F23" i="7"/>
  <c r="W24" i="45"/>
  <c r="Y24" i="45" s="1"/>
  <c r="F21" i="5"/>
  <c r="W107" i="45"/>
  <c r="Y107" i="45" s="1"/>
  <c r="F23" i="13"/>
  <c r="V29" i="53"/>
  <c r="X29" i="53" s="1"/>
  <c r="D128" i="45"/>
  <c r="W92" i="45"/>
  <c r="Y92" i="45" s="1"/>
  <c r="F14" i="11"/>
  <c r="W83" i="45"/>
  <c r="Y83" i="45" s="1"/>
  <c r="F10" i="10"/>
  <c r="W69" i="45"/>
  <c r="W65" i="45"/>
  <c r="Y65" i="45" s="1"/>
  <c r="F16" i="9"/>
  <c r="W61" i="45"/>
  <c r="Y61" i="45" s="1"/>
  <c r="F8" i="9"/>
  <c r="W56" i="45"/>
  <c r="Y56" i="45" s="1"/>
  <c r="F21" i="8"/>
  <c r="W51" i="45"/>
  <c r="Y51" i="45" s="1"/>
  <c r="F10" i="8"/>
  <c r="W43" i="45"/>
  <c r="Y43" i="45" s="1"/>
  <c r="F21" i="7"/>
  <c r="W39" i="45"/>
  <c r="Y39" i="45" s="1"/>
  <c r="F12" i="7"/>
  <c r="W32" i="45"/>
  <c r="Y32" i="45" s="1"/>
  <c r="F13" i="2"/>
  <c r="W27" i="45"/>
  <c r="Y27" i="45" s="1"/>
  <c r="F27" i="5"/>
  <c r="W23" i="45"/>
  <c r="Y23" i="45" s="1"/>
  <c r="F19" i="5"/>
  <c r="W19" i="45"/>
  <c r="Y19" i="45" s="1"/>
  <c r="F10" i="5"/>
  <c r="W12" i="45"/>
  <c r="Y12" i="45" s="1"/>
  <c r="F16" i="3"/>
  <c r="W26" i="17"/>
  <c r="Y26" i="17" s="1"/>
  <c r="V23" i="53"/>
  <c r="X23" i="53" s="1"/>
  <c r="G19" i="5"/>
  <c r="V111" i="53"/>
  <c r="X111" i="53" s="1"/>
  <c r="G31" i="13"/>
  <c r="V103" i="53"/>
  <c r="X103" i="53" s="1"/>
  <c r="G17" i="13"/>
  <c r="U38" i="17"/>
  <c r="V100" i="53"/>
  <c r="X100" i="53" s="1"/>
  <c r="G10" i="13"/>
  <c r="V82" i="18"/>
  <c r="X82" i="18" s="1"/>
  <c r="F34" i="31"/>
  <c r="U107" i="17"/>
  <c r="D27" i="2"/>
  <c r="W125" i="45"/>
  <c r="F8" i="16"/>
  <c r="W84" i="45"/>
  <c r="Y84" i="45" s="1"/>
  <c r="F12" i="10"/>
  <c r="W57" i="45"/>
  <c r="Y57" i="45" s="1"/>
  <c r="F23" i="8"/>
  <c r="W33" i="45"/>
  <c r="Y33" i="45" s="1"/>
  <c r="F8" i="6"/>
  <c r="W13" i="45"/>
  <c r="Y13" i="45" s="1"/>
  <c r="F18" i="3"/>
  <c r="W112" i="45"/>
  <c r="Y112" i="45" s="1"/>
  <c r="F31" i="13"/>
  <c r="V109" i="53"/>
  <c r="X109" i="53" s="1"/>
  <c r="G29" i="13"/>
  <c r="V101" i="53"/>
  <c r="X101" i="53" s="1"/>
  <c r="G12" i="13"/>
  <c r="U35" i="45"/>
  <c r="F15" i="2" s="1"/>
  <c r="W122" i="45"/>
  <c r="Y122" i="45" s="1"/>
  <c r="F12" i="15"/>
  <c r="W118" i="45"/>
  <c r="Y118" i="45" s="1"/>
  <c r="F31" i="2"/>
  <c r="W91" i="45"/>
  <c r="Y91" i="45" s="1"/>
  <c r="F12" i="11"/>
  <c r="W82" i="45"/>
  <c r="Y82" i="45" s="1"/>
  <c r="F8" i="10"/>
  <c r="W68" i="45"/>
  <c r="Y68" i="45" s="1"/>
  <c r="W64" i="45"/>
  <c r="Y64" i="45" s="1"/>
  <c r="F14" i="9"/>
  <c r="W54" i="45"/>
  <c r="Y54" i="45" s="1"/>
  <c r="F17" i="8"/>
  <c r="W46" i="45"/>
  <c r="Y46" i="45" s="1"/>
  <c r="F27" i="7"/>
  <c r="W42" i="45"/>
  <c r="Y42" i="45" s="1"/>
  <c r="F19" i="7"/>
  <c r="W38" i="45"/>
  <c r="Y38" i="45" s="1"/>
  <c r="F10" i="7"/>
  <c r="W30" i="45"/>
  <c r="Y30" i="45" s="1"/>
  <c r="F33" i="5"/>
  <c r="W26" i="45"/>
  <c r="Y26" i="45" s="1"/>
  <c r="F25" i="5"/>
  <c r="W22" i="45"/>
  <c r="Y22" i="45" s="1"/>
  <c r="F16" i="5"/>
  <c r="W18" i="45"/>
  <c r="Y18" i="45" s="1"/>
  <c r="F8" i="5"/>
  <c r="W11" i="45"/>
  <c r="Y11" i="45" s="1"/>
  <c r="F14" i="3"/>
  <c r="T127" i="45"/>
  <c r="U49" i="45"/>
  <c r="V110" i="53"/>
  <c r="X110" i="53" s="1"/>
  <c r="X138" i="17"/>
  <c r="W103" i="45"/>
  <c r="Y103" i="45" s="1"/>
  <c r="F14" i="13"/>
  <c r="W110" i="45"/>
  <c r="Y110" i="45" s="1"/>
  <c r="F29" i="13"/>
  <c r="W104" i="45"/>
  <c r="Y104" i="45" s="1"/>
  <c r="F17" i="13"/>
  <c r="V102" i="53"/>
  <c r="X102" i="53" s="1"/>
  <c r="G14" i="13"/>
  <c r="V115" i="53"/>
  <c r="X115" i="53" s="1"/>
  <c r="G8" i="14"/>
  <c r="W69" i="17"/>
  <c r="Y69" i="17" s="1"/>
  <c r="H10" i="9"/>
  <c r="W9" i="45"/>
  <c r="Y9" i="45" s="1"/>
  <c r="F10" i="3"/>
  <c r="W120" i="45"/>
  <c r="Y120" i="45" s="1"/>
  <c r="F8" i="15"/>
  <c r="W89" i="45"/>
  <c r="Y89" i="45" s="1"/>
  <c r="F8" i="11"/>
  <c r="W66" i="45"/>
  <c r="Y66" i="45" s="1"/>
  <c r="F18" i="9"/>
  <c r="W52" i="45"/>
  <c r="Y52" i="45" s="1"/>
  <c r="F12" i="8"/>
  <c r="W40" i="45"/>
  <c r="Y40" i="45" s="1"/>
  <c r="F15" i="7"/>
  <c r="W28" i="45"/>
  <c r="Y28" i="45" s="1"/>
  <c r="F29" i="5"/>
  <c r="W20" i="45"/>
  <c r="Y20" i="45" s="1"/>
  <c r="F12" i="5"/>
  <c r="W108" i="45"/>
  <c r="Y108" i="45" s="1"/>
  <c r="F25" i="13"/>
  <c r="W105" i="45"/>
  <c r="Y105" i="45" s="1"/>
  <c r="W102" i="45"/>
  <c r="Y102" i="45" s="1"/>
  <c r="W101" i="45"/>
  <c r="Y101" i="45" s="1"/>
  <c r="H19" i="5"/>
  <c r="W29" i="17"/>
  <c r="Y29" i="17" s="1"/>
  <c r="V88" i="53"/>
  <c r="X88" i="53" s="1"/>
  <c r="V72" i="53"/>
  <c r="X72" i="53" s="1"/>
  <c r="V54" i="53"/>
  <c r="X54" i="53" s="1"/>
  <c r="V51" i="53"/>
  <c r="X51" i="53" s="1"/>
  <c r="V18" i="53"/>
  <c r="X18" i="53" s="1"/>
  <c r="X127" i="45"/>
  <c r="W70" i="17"/>
  <c r="Y70" i="17" s="1"/>
  <c r="V88" i="46"/>
  <c r="X88" i="46" s="1"/>
  <c r="G34" i="31"/>
  <c r="I34" i="31" s="1"/>
  <c r="V38" i="53"/>
  <c r="X38" i="53" s="1"/>
  <c r="V52" i="53"/>
  <c r="X52" i="53" s="1"/>
  <c r="U23" i="17"/>
  <c r="D11" i="2"/>
  <c r="V14" i="53"/>
  <c r="X14" i="53" s="1"/>
  <c r="W47" i="45"/>
  <c r="Y47" i="45" s="1"/>
  <c r="F29" i="7"/>
  <c r="W121" i="45"/>
  <c r="Y121" i="45" s="1"/>
  <c r="F10" i="15"/>
  <c r="W116" i="45"/>
  <c r="F8" i="14"/>
  <c r="W90" i="45"/>
  <c r="Y90" i="45" s="1"/>
  <c r="F10" i="11"/>
  <c r="W85" i="45"/>
  <c r="Y85" i="45" s="1"/>
  <c r="F14" i="10"/>
  <c r="W67" i="45"/>
  <c r="Y67" i="45" s="1"/>
  <c r="F20" i="9"/>
  <c r="W63" i="45"/>
  <c r="Y63" i="45" s="1"/>
  <c r="F12" i="9"/>
  <c r="W53" i="45"/>
  <c r="Y53" i="45" s="1"/>
  <c r="F15" i="8"/>
  <c r="W45" i="45"/>
  <c r="Y45" i="45" s="1"/>
  <c r="F25" i="7"/>
  <c r="W41" i="45"/>
  <c r="Y41" i="45" s="1"/>
  <c r="F17" i="7"/>
  <c r="W37" i="45"/>
  <c r="F8" i="7"/>
  <c r="W29" i="45"/>
  <c r="Y29" i="45" s="1"/>
  <c r="F31" i="5"/>
  <c r="W25" i="45"/>
  <c r="Y25" i="45" s="1"/>
  <c r="F23" i="5"/>
  <c r="W21" i="45"/>
  <c r="Y21" i="45" s="1"/>
  <c r="F14" i="5"/>
  <c r="W14" i="45"/>
  <c r="Y14" i="45" s="1"/>
  <c r="F20" i="3"/>
  <c r="W10" i="45"/>
  <c r="Y10" i="45" s="1"/>
  <c r="F12" i="3"/>
  <c r="V107" i="53"/>
  <c r="X107" i="53" s="1"/>
  <c r="G25" i="13"/>
  <c r="F8" i="3"/>
  <c r="W8" i="45"/>
  <c r="Y8" i="45" s="1"/>
  <c r="V104" i="53"/>
  <c r="X104" i="53" s="1"/>
  <c r="G19" i="13"/>
  <c r="V45" i="53"/>
  <c r="X45" i="53" s="1"/>
  <c r="T33" i="53"/>
  <c r="C13" i="2"/>
  <c r="V28" i="53"/>
  <c r="X28" i="53" s="1"/>
  <c r="V108" i="53"/>
  <c r="X108" i="53" s="1"/>
  <c r="G27" i="13"/>
  <c r="T99" i="53"/>
  <c r="C27" i="2"/>
  <c r="V106" i="53"/>
  <c r="X106" i="53" s="1"/>
  <c r="G23" i="13"/>
  <c r="V69" i="53"/>
  <c r="X69" i="53" s="1"/>
  <c r="I24" i="9" s="1"/>
  <c r="V87" i="53"/>
  <c r="X87" i="53" s="1"/>
  <c r="V80" i="53"/>
  <c r="X80" i="53" s="1"/>
  <c r="T60" i="53"/>
  <c r="T36" i="53"/>
  <c r="T17" i="53"/>
  <c r="G11" i="2" s="1"/>
  <c r="C11" i="2"/>
  <c r="V20" i="53"/>
  <c r="X20" i="53" s="1"/>
  <c r="V9" i="53"/>
  <c r="X9" i="53" s="1"/>
  <c r="R78" i="53"/>
  <c r="T78" i="53" s="1"/>
  <c r="R85" i="53"/>
  <c r="T85" i="53" s="1"/>
  <c r="R7" i="53"/>
  <c r="T7" i="53" s="1"/>
  <c r="G9" i="2" s="1"/>
  <c r="U94" i="17"/>
  <c r="H8" i="11" s="1"/>
  <c r="V138" i="17"/>
  <c r="U55" i="17"/>
  <c r="U41" i="17"/>
  <c r="E9" i="2"/>
  <c r="U59" i="45"/>
  <c r="G128" i="45"/>
  <c r="B36" i="2"/>
  <c r="U17" i="45"/>
  <c r="F11" i="2" s="1"/>
  <c r="R127" i="45"/>
  <c r="S127" i="45" s="1"/>
  <c r="O127" i="45"/>
  <c r="W126" i="53"/>
  <c r="N126" i="53"/>
  <c r="Y125" i="45"/>
  <c r="Y116" i="45"/>
  <c r="Y69" i="45"/>
  <c r="Y37" i="45"/>
  <c r="X25" i="53"/>
  <c r="X46" i="53"/>
  <c r="Y50" i="45"/>
  <c r="S95" i="45"/>
  <c r="U95" i="45" s="1"/>
  <c r="X114" i="53"/>
  <c r="X120" i="53"/>
  <c r="X90" i="53"/>
  <c r="X89" i="53"/>
  <c r="X82" i="53"/>
  <c r="X58" i="53"/>
  <c r="X48" i="53"/>
  <c r="X13" i="53"/>
  <c r="X8" i="53"/>
  <c r="Y136" i="17"/>
  <c r="Y126" i="17"/>
  <c r="U10" i="17"/>
  <c r="W10" i="17" s="1"/>
  <c r="Y10" i="17" s="1"/>
  <c r="U130" i="17"/>
  <c r="W130" i="17" s="1"/>
  <c r="Y130" i="17" s="1"/>
  <c r="U127" i="17"/>
  <c r="H33" i="13"/>
  <c r="H36" i="13" s="1"/>
  <c r="U103" i="17"/>
  <c r="W103" i="17" s="1"/>
  <c r="Y103" i="17" s="1"/>
  <c r="U95" i="17"/>
  <c r="W95" i="17" s="1"/>
  <c r="Y95" i="17" s="1"/>
  <c r="U85" i="17"/>
  <c r="W85" i="17" s="1"/>
  <c r="Y85" i="17" s="1"/>
  <c r="U66" i="17"/>
  <c r="W66" i="17" s="1"/>
  <c r="Y66" i="17" s="1"/>
  <c r="AB78" i="17" s="1"/>
  <c r="S126" i="53"/>
  <c r="X65" i="53"/>
  <c r="E30" i="9"/>
  <c r="E18" i="9"/>
  <c r="W15" i="17"/>
  <c r="W133" i="17"/>
  <c r="W132" i="17"/>
  <c r="W131" i="17"/>
  <c r="W104" i="17"/>
  <c r="W99" i="17"/>
  <c r="W98" i="17"/>
  <c r="W97" i="17"/>
  <c r="W96" i="17"/>
  <c r="W89" i="17"/>
  <c r="W88" i="17"/>
  <c r="W87" i="17"/>
  <c r="W86" i="17"/>
  <c r="W76" i="17"/>
  <c r="W75" i="17"/>
  <c r="W74" i="17"/>
  <c r="W73" i="17"/>
  <c r="W72" i="17"/>
  <c r="W71" i="17"/>
  <c r="W63" i="17"/>
  <c r="W62" i="17"/>
  <c r="W61" i="17"/>
  <c r="W60" i="17"/>
  <c r="W59" i="17"/>
  <c r="W58" i="17"/>
  <c r="W57" i="17"/>
  <c r="W56" i="17"/>
  <c r="W53" i="17"/>
  <c r="W52" i="17"/>
  <c r="W51" i="17"/>
  <c r="W50" i="17"/>
  <c r="W49" i="17"/>
  <c r="W48" i="17"/>
  <c r="W47" i="17"/>
  <c r="W46" i="17"/>
  <c r="W45" i="17"/>
  <c r="W44" i="17"/>
  <c r="W43" i="17"/>
  <c r="W39" i="17"/>
  <c r="W24" i="17"/>
  <c r="W18" i="17"/>
  <c r="W17" i="17"/>
  <c r="W16" i="17"/>
  <c r="Q84" i="17"/>
  <c r="W7" i="17"/>
  <c r="H21" i="2" l="1"/>
  <c r="H8" i="10"/>
  <c r="F36" i="13"/>
  <c r="V94" i="53"/>
  <c r="X94" i="53" s="1"/>
  <c r="U65" i="17"/>
  <c r="W135" i="17"/>
  <c r="Y135" i="17" s="1"/>
  <c r="W7" i="45"/>
  <c r="F33" i="2"/>
  <c r="V50" i="53"/>
  <c r="X50" i="53" s="1"/>
  <c r="W100" i="45"/>
  <c r="Y100" i="45" s="1"/>
  <c r="W129" i="17"/>
  <c r="Y129" i="17" s="1"/>
  <c r="T138" i="17"/>
  <c r="U138" i="17" s="1"/>
  <c r="W138" i="17" s="1"/>
  <c r="Y138" i="17" s="1"/>
  <c r="H25" i="2"/>
  <c r="H8" i="12"/>
  <c r="W84" i="17"/>
  <c r="Y84" i="17" s="1"/>
  <c r="G33" i="2"/>
  <c r="G8" i="12"/>
  <c r="F23" i="2"/>
  <c r="W35" i="45"/>
  <c r="Y35" i="45" s="1"/>
  <c r="W17" i="45"/>
  <c r="Y17" i="45" s="1"/>
  <c r="W102" i="17"/>
  <c r="Y102" i="17" s="1"/>
  <c r="V117" i="53"/>
  <c r="X117" i="53" s="1"/>
  <c r="O128" i="45"/>
  <c r="U127" i="45"/>
  <c r="W127" i="45" s="1"/>
  <c r="Y127" i="45" s="1"/>
  <c r="W59" i="45"/>
  <c r="Y59" i="45" s="1"/>
  <c r="F19" i="2"/>
  <c r="T126" i="53"/>
  <c r="V126" i="53" s="1"/>
  <c r="X126" i="53" s="1"/>
  <c r="W41" i="17"/>
  <c r="Y41" i="17" s="1"/>
  <c r="H15" i="2"/>
  <c r="W94" i="17"/>
  <c r="Y94" i="17" s="1"/>
  <c r="H23" i="2"/>
  <c r="W23" i="17"/>
  <c r="Y23" i="17" s="1"/>
  <c r="H11" i="2"/>
  <c r="H19" i="2"/>
  <c r="W65" i="17"/>
  <c r="Y65" i="17" s="1"/>
  <c r="W127" i="17"/>
  <c r="Y127" i="17" s="1"/>
  <c r="H8" i="14"/>
  <c r="H11" i="14" s="1"/>
  <c r="W107" i="17"/>
  <c r="Y107" i="17" s="1"/>
  <c r="H27" i="2"/>
  <c r="W55" i="17"/>
  <c r="Y55" i="17" s="1"/>
  <c r="H17" i="2"/>
  <c r="H13" i="2"/>
  <c r="W38" i="17"/>
  <c r="Y38" i="17" s="1"/>
  <c r="W95" i="45"/>
  <c r="Y95" i="45" s="1"/>
  <c r="F25" i="2"/>
  <c r="F17" i="2"/>
  <c r="W49" i="45"/>
  <c r="Y49" i="45" s="1"/>
  <c r="V33" i="53"/>
  <c r="X33" i="53" s="1"/>
  <c r="G13" i="2"/>
  <c r="G27" i="2"/>
  <c r="V99" i="53"/>
  <c r="X99" i="53" s="1"/>
  <c r="V7" i="53"/>
  <c r="X7" i="53" s="1"/>
  <c r="V85" i="53"/>
  <c r="X85" i="53" s="1"/>
  <c r="G23" i="2"/>
  <c r="V78" i="53"/>
  <c r="X78" i="53" s="1"/>
  <c r="G21" i="2"/>
  <c r="V60" i="53"/>
  <c r="X60" i="53" s="1"/>
  <c r="G19" i="2"/>
  <c r="V36" i="53"/>
  <c r="X36" i="53" s="1"/>
  <c r="G15" i="2"/>
  <c r="V17" i="53"/>
  <c r="X17" i="53" s="1"/>
  <c r="Y7" i="17"/>
  <c r="Y16" i="17"/>
  <c r="Y17" i="17"/>
  <c r="Y18" i="17"/>
  <c r="Y24" i="17"/>
  <c r="Y39" i="17"/>
  <c r="Y43" i="17"/>
  <c r="Y44" i="17"/>
  <c r="Y45" i="17"/>
  <c r="Y46" i="17"/>
  <c r="Y47" i="17"/>
  <c r="Y48" i="17"/>
  <c r="Y49" i="17"/>
  <c r="Y50" i="17"/>
  <c r="Y51" i="17"/>
  <c r="Y52" i="17"/>
  <c r="Y53" i="17"/>
  <c r="Y56" i="17"/>
  <c r="Y57" i="17"/>
  <c r="Y58" i="17"/>
  <c r="Y59" i="17"/>
  <c r="Y60" i="17"/>
  <c r="Y61" i="17"/>
  <c r="Y62" i="17"/>
  <c r="Y63" i="17"/>
  <c r="Y71" i="17"/>
  <c r="Y72" i="17"/>
  <c r="Y73" i="17"/>
  <c r="Y74" i="17"/>
  <c r="Y75" i="17"/>
  <c r="Y76" i="17"/>
  <c r="Y86" i="17"/>
  <c r="Y87" i="17"/>
  <c r="Y88" i="17"/>
  <c r="Y89" i="17"/>
  <c r="Y96" i="17"/>
  <c r="I8" i="11" s="1"/>
  <c r="Y97" i="17"/>
  <c r="Y98" i="17"/>
  <c r="Y99" i="17"/>
  <c r="Y104" i="17"/>
  <c r="H11" i="12" s="1"/>
  <c r="I31" i="13"/>
  <c r="I33" i="13"/>
  <c r="Y131" i="17"/>
  <c r="Y132" i="17"/>
  <c r="Y133" i="17"/>
  <c r="Y15" i="17"/>
  <c r="Y7" i="45"/>
  <c r="C5" i="27"/>
  <c r="G5" i="27" s="1"/>
  <c r="B5" i="27"/>
  <c r="C5" i="26"/>
  <c r="G5" i="26" s="1"/>
  <c r="B5" i="26"/>
  <c r="F5" i="26" s="1"/>
  <c r="C5" i="25"/>
  <c r="G5" i="25" s="1"/>
  <c r="B5" i="25"/>
  <c r="F5" i="25" s="1"/>
  <c r="C5" i="24"/>
  <c r="C5" i="31" s="1"/>
  <c r="G5" i="31" s="1"/>
  <c r="B5" i="24"/>
  <c r="B5" i="31" s="1"/>
  <c r="F5" i="31" s="1"/>
  <c r="C5" i="23"/>
  <c r="G5" i="23" s="1"/>
  <c r="B5" i="23"/>
  <c r="F5" i="23" s="1"/>
  <c r="C5" i="22"/>
  <c r="G5" i="22" s="1"/>
  <c r="B5" i="22"/>
  <c r="F5" i="22" s="1"/>
  <c r="C5" i="21"/>
  <c r="G5" i="21" s="1"/>
  <c r="B5" i="21"/>
  <c r="F5" i="21" s="1"/>
  <c r="C5" i="11"/>
  <c r="G5" i="11" s="1"/>
  <c r="B5" i="11"/>
  <c r="F5" i="11" s="1"/>
  <c r="C5" i="10"/>
  <c r="C5" i="16" s="1"/>
  <c r="G5" i="16" s="1"/>
  <c r="B5" i="16"/>
  <c r="F5" i="16" s="1"/>
  <c r="C5" i="9"/>
  <c r="G5" i="9" s="1"/>
  <c r="B5" i="9"/>
  <c r="F5" i="9" s="1"/>
  <c r="C5" i="8"/>
  <c r="G5" i="8" s="1"/>
  <c r="B5" i="8"/>
  <c r="F5" i="8" s="1"/>
  <c r="C5" i="7"/>
  <c r="G5" i="7" s="1"/>
  <c r="B5" i="7"/>
  <c r="F5" i="7" s="1"/>
  <c r="C5" i="6"/>
  <c r="G5" i="6" s="1"/>
  <c r="B5" i="6"/>
  <c r="F5" i="6" s="1"/>
  <c r="C5" i="5"/>
  <c r="G5" i="5" s="1"/>
  <c r="B5" i="5"/>
  <c r="F5" i="5" s="1"/>
  <c r="C5" i="3"/>
  <c r="C5" i="12" s="1"/>
  <c r="G5" i="12" s="1"/>
  <c r="B5" i="3"/>
  <c r="B5" i="12" s="1"/>
  <c r="F5" i="12" s="1"/>
  <c r="Q71" i="18"/>
  <c r="R71" i="18" s="1"/>
  <c r="Q73" i="18"/>
  <c r="R73" i="18" s="1"/>
  <c r="Q74" i="18"/>
  <c r="R74" i="18" s="1"/>
  <c r="Q75" i="18"/>
  <c r="R75" i="18" s="1"/>
  <c r="Q76" i="18"/>
  <c r="R76" i="18" s="1"/>
  <c r="Q79" i="18"/>
  <c r="R79" i="18" s="1"/>
  <c r="Q77" i="18"/>
  <c r="R77" i="18" s="1"/>
  <c r="Q78" i="18"/>
  <c r="R78" i="18" s="1"/>
  <c r="Q80" i="18"/>
  <c r="R80" i="18" s="1"/>
  <c r="Q81" i="18"/>
  <c r="R81" i="18" s="1"/>
  <c r="Q68" i="18"/>
  <c r="R68" i="18" s="1"/>
  <c r="Q67" i="18"/>
  <c r="R67" i="18" s="1"/>
  <c r="R64" i="18"/>
  <c r="T64" i="18" s="1"/>
  <c r="F18" i="29" s="1"/>
  <c r="R63" i="18"/>
  <c r="T63" i="18" s="1"/>
  <c r="R62" i="18"/>
  <c r="T62" i="18" s="1"/>
  <c r="F14" i="29" s="1"/>
  <c r="R61" i="18"/>
  <c r="T61" i="18" s="1"/>
  <c r="R60" i="18"/>
  <c r="T60" i="18" s="1"/>
  <c r="R59" i="18"/>
  <c r="T59" i="18" s="1"/>
  <c r="Q55" i="18"/>
  <c r="R55" i="18" s="1"/>
  <c r="Q53" i="18"/>
  <c r="R53" i="18" s="1"/>
  <c r="Q50" i="18"/>
  <c r="R50" i="18" s="1"/>
  <c r="Q49" i="18"/>
  <c r="R49" i="18" s="1"/>
  <c r="Q48" i="18"/>
  <c r="R48" i="18" s="1"/>
  <c r="Q47" i="18"/>
  <c r="R47" i="18" s="1"/>
  <c r="Q46" i="18"/>
  <c r="R46" i="18" s="1"/>
  <c r="F5" i="27"/>
  <c r="Q43" i="18"/>
  <c r="R43" i="18" s="1"/>
  <c r="Q42" i="18"/>
  <c r="R42" i="18" s="1"/>
  <c r="Q39" i="18"/>
  <c r="R39" i="18" s="1"/>
  <c r="Q38" i="18"/>
  <c r="R38" i="18" s="1"/>
  <c r="Q37" i="18"/>
  <c r="R37" i="18" s="1"/>
  <c r="Q36" i="18"/>
  <c r="R36" i="18" s="1"/>
  <c r="Q35" i="18"/>
  <c r="R35" i="18" s="1"/>
  <c r="Q34" i="18"/>
  <c r="R34" i="18" s="1"/>
  <c r="Q33" i="18"/>
  <c r="R33" i="18" s="1"/>
  <c r="Q30" i="18"/>
  <c r="R30" i="18" s="1"/>
  <c r="T30" i="18" s="1"/>
  <c r="Q29" i="18"/>
  <c r="R29" i="18" s="1"/>
  <c r="T29" i="18" s="1"/>
  <c r="Q25" i="18"/>
  <c r="R25" i="18" s="1"/>
  <c r="Q24" i="18"/>
  <c r="R24" i="18" s="1"/>
  <c r="Q23" i="18"/>
  <c r="R23" i="18" s="1"/>
  <c r="Q22" i="18"/>
  <c r="R22" i="18" s="1"/>
  <c r="Q21" i="18"/>
  <c r="R21" i="18" s="1"/>
  <c r="Q20" i="18"/>
  <c r="R20" i="18" s="1"/>
  <c r="R17" i="18"/>
  <c r="Q16" i="18"/>
  <c r="R16" i="18" s="1"/>
  <c r="R15" i="18"/>
  <c r="R14" i="18"/>
  <c r="R13" i="18"/>
  <c r="Q12" i="18"/>
  <c r="R12" i="18" s="1"/>
  <c r="R9" i="18"/>
  <c r="R8" i="18"/>
  <c r="R7" i="18"/>
  <c r="Q70" i="18"/>
  <c r="R70" i="18" s="1"/>
  <c r="B66" i="18"/>
  <c r="C66" i="18"/>
  <c r="D66" i="18"/>
  <c r="Q58" i="18"/>
  <c r="R58" i="18" s="1"/>
  <c r="Q52" i="18"/>
  <c r="R52" i="18" s="1"/>
  <c r="B45" i="18"/>
  <c r="C45" i="18"/>
  <c r="D45" i="18"/>
  <c r="B41" i="18"/>
  <c r="C41" i="18"/>
  <c r="D41" i="18"/>
  <c r="B32" i="18"/>
  <c r="C32" i="18"/>
  <c r="D32" i="18"/>
  <c r="B28" i="18"/>
  <c r="C28" i="18"/>
  <c r="D28" i="18"/>
  <c r="B11" i="18"/>
  <c r="C11" i="18"/>
  <c r="D11" i="18"/>
  <c r="B6" i="18"/>
  <c r="C6" i="18"/>
  <c r="D6" i="18"/>
  <c r="G5" i="20"/>
  <c r="F5" i="20"/>
  <c r="F5" i="10"/>
  <c r="H29" i="3"/>
  <c r="G29" i="3"/>
  <c r="E8" i="3"/>
  <c r="E10" i="3"/>
  <c r="E12" i="3"/>
  <c r="E14" i="3"/>
  <c r="E16" i="3"/>
  <c r="E20" i="3"/>
  <c r="E22" i="3"/>
  <c r="D36" i="2"/>
  <c r="G6" i="2"/>
  <c r="F11" i="16"/>
  <c r="B6" i="19"/>
  <c r="B12" i="19"/>
  <c r="B21" i="19"/>
  <c r="B30" i="19"/>
  <c r="B35" i="19"/>
  <c r="B45" i="19"/>
  <c r="B50" i="19"/>
  <c r="B58" i="19"/>
  <c r="B65" i="19"/>
  <c r="B74" i="19"/>
  <c r="C6" i="19"/>
  <c r="C12" i="19"/>
  <c r="C21" i="19"/>
  <c r="C30" i="19"/>
  <c r="C35" i="19"/>
  <c r="C45" i="19"/>
  <c r="C50" i="19"/>
  <c r="C58" i="19"/>
  <c r="C65" i="19"/>
  <c r="C74" i="19"/>
  <c r="D6" i="19"/>
  <c r="D12" i="19"/>
  <c r="D21" i="19"/>
  <c r="D30" i="19"/>
  <c r="D35" i="19"/>
  <c r="D45" i="19"/>
  <c r="D50" i="19"/>
  <c r="D58" i="19"/>
  <c r="D65" i="19"/>
  <c r="D74" i="19"/>
  <c r="E6" i="19"/>
  <c r="E12" i="19"/>
  <c r="E21" i="19"/>
  <c r="E30" i="19"/>
  <c r="E35" i="19"/>
  <c r="E45" i="19"/>
  <c r="E50" i="19"/>
  <c r="E58" i="19"/>
  <c r="E65" i="19"/>
  <c r="E74" i="19"/>
  <c r="F6" i="19"/>
  <c r="F12" i="19"/>
  <c r="F21" i="19"/>
  <c r="F30" i="19"/>
  <c r="F35" i="19"/>
  <c r="F45" i="19"/>
  <c r="F50" i="19"/>
  <c r="F58" i="19"/>
  <c r="F65" i="19"/>
  <c r="F74" i="19"/>
  <c r="G6" i="19"/>
  <c r="G12" i="19"/>
  <c r="G21" i="19"/>
  <c r="G30" i="19"/>
  <c r="G35" i="19"/>
  <c r="G45" i="19"/>
  <c r="G50" i="19"/>
  <c r="G58" i="19"/>
  <c r="G65" i="19"/>
  <c r="G74" i="19"/>
  <c r="H6" i="19"/>
  <c r="H12" i="19"/>
  <c r="H21" i="19"/>
  <c r="H30" i="19"/>
  <c r="H35" i="19"/>
  <c r="H45" i="19"/>
  <c r="H50" i="19"/>
  <c r="H58" i="19"/>
  <c r="H65" i="19"/>
  <c r="H74" i="19"/>
  <c r="I6" i="19"/>
  <c r="I12" i="19"/>
  <c r="I21" i="19"/>
  <c r="I30" i="19"/>
  <c r="I35" i="19"/>
  <c r="I45" i="19"/>
  <c r="I50" i="19"/>
  <c r="I58" i="19"/>
  <c r="I65" i="19"/>
  <c r="I74" i="19"/>
  <c r="J6" i="19"/>
  <c r="J12" i="19"/>
  <c r="J21" i="19"/>
  <c r="J30" i="19"/>
  <c r="J35" i="19"/>
  <c r="J45" i="19"/>
  <c r="J50" i="19"/>
  <c r="J58" i="19"/>
  <c r="J65" i="19"/>
  <c r="J74" i="19"/>
  <c r="K6" i="19"/>
  <c r="K12" i="19"/>
  <c r="K21" i="19"/>
  <c r="K30" i="19"/>
  <c r="K35" i="19"/>
  <c r="K45" i="19"/>
  <c r="K50" i="19"/>
  <c r="K58" i="19"/>
  <c r="K65" i="19"/>
  <c r="K74" i="19"/>
  <c r="L6" i="19"/>
  <c r="L12" i="19"/>
  <c r="L21" i="19"/>
  <c r="L30" i="19"/>
  <c r="L35" i="19"/>
  <c r="L45" i="19"/>
  <c r="L50" i="19"/>
  <c r="L58" i="19"/>
  <c r="L65" i="19"/>
  <c r="L74" i="19"/>
  <c r="M6" i="19"/>
  <c r="M12" i="19"/>
  <c r="M21" i="19"/>
  <c r="M30" i="19"/>
  <c r="M35" i="19"/>
  <c r="M45" i="19"/>
  <c r="M50" i="19"/>
  <c r="M58" i="19"/>
  <c r="M65" i="19"/>
  <c r="M74" i="19"/>
  <c r="O87" i="19"/>
  <c r="O17" i="19"/>
  <c r="O13" i="19"/>
  <c r="O14" i="19"/>
  <c r="O15" i="19"/>
  <c r="O16" i="19"/>
  <c r="O18" i="19"/>
  <c r="O8" i="19"/>
  <c r="E6" i="18"/>
  <c r="E11" i="18"/>
  <c r="E28" i="18"/>
  <c r="E32" i="18"/>
  <c r="E41" i="18"/>
  <c r="E45" i="18"/>
  <c r="E66" i="18"/>
  <c r="F6" i="18"/>
  <c r="F11" i="18"/>
  <c r="F28" i="18"/>
  <c r="F32" i="18"/>
  <c r="F41" i="18"/>
  <c r="F45" i="18"/>
  <c r="F66" i="18"/>
  <c r="G6" i="18"/>
  <c r="G11" i="18"/>
  <c r="S19" i="18"/>
  <c r="B12" i="20" s="1"/>
  <c r="G28" i="18"/>
  <c r="G32" i="18"/>
  <c r="G41" i="18"/>
  <c r="G45" i="18"/>
  <c r="G66" i="18"/>
  <c r="H6" i="18"/>
  <c r="H11" i="18"/>
  <c r="H28" i="18"/>
  <c r="H32" i="18"/>
  <c r="U32" i="18" s="1"/>
  <c r="H41" i="18"/>
  <c r="H45" i="18"/>
  <c r="H66" i="18"/>
  <c r="I6" i="18"/>
  <c r="I11" i="18"/>
  <c r="I32" i="18"/>
  <c r="I41" i="18"/>
  <c r="I45" i="18"/>
  <c r="I66" i="18"/>
  <c r="J6" i="18"/>
  <c r="J11" i="18"/>
  <c r="J28" i="18"/>
  <c r="J32" i="18"/>
  <c r="J41" i="18"/>
  <c r="J45" i="18"/>
  <c r="J66" i="18"/>
  <c r="K6" i="18"/>
  <c r="K11" i="18"/>
  <c r="K28" i="18"/>
  <c r="K32" i="18"/>
  <c r="K41" i="18"/>
  <c r="K45" i="18"/>
  <c r="K66" i="18"/>
  <c r="L6" i="18"/>
  <c r="L11" i="18"/>
  <c r="L28" i="18"/>
  <c r="L32" i="18"/>
  <c r="L41" i="18"/>
  <c r="L45" i="18"/>
  <c r="L66" i="18"/>
  <c r="M6" i="18"/>
  <c r="M11" i="18"/>
  <c r="M28" i="18"/>
  <c r="M32" i="18"/>
  <c r="M41" i="18"/>
  <c r="M45" i="18"/>
  <c r="M66" i="18"/>
  <c r="N7" i="18"/>
  <c r="N8" i="18"/>
  <c r="N9" i="18"/>
  <c r="N12" i="18"/>
  <c r="N13" i="18"/>
  <c r="N14" i="18"/>
  <c r="N15" i="18"/>
  <c r="N17" i="18"/>
  <c r="N20" i="18"/>
  <c r="N21" i="18"/>
  <c r="N22" i="18"/>
  <c r="N23" i="18"/>
  <c r="N25" i="18"/>
  <c r="N30" i="18"/>
  <c r="N28" i="18" s="1"/>
  <c r="N34" i="18"/>
  <c r="N35" i="18"/>
  <c r="N36" i="18"/>
  <c r="N37" i="18"/>
  <c r="N38" i="18"/>
  <c r="N39" i="18"/>
  <c r="N42" i="18"/>
  <c r="N43" i="18"/>
  <c r="N46" i="18"/>
  <c r="N47" i="18"/>
  <c r="N48" i="18"/>
  <c r="N49" i="18"/>
  <c r="N50" i="18"/>
  <c r="N53" i="18"/>
  <c r="N55" i="18"/>
  <c r="N67" i="18"/>
  <c r="N68" i="18"/>
  <c r="N71" i="18"/>
  <c r="N75" i="18"/>
  <c r="N76" i="18"/>
  <c r="N77" i="18"/>
  <c r="N78" i="18"/>
  <c r="N79" i="18"/>
  <c r="N80" i="18"/>
  <c r="N81" i="18"/>
  <c r="S81" i="18"/>
  <c r="U81" i="18"/>
  <c r="W81" i="18"/>
  <c r="S80" i="18"/>
  <c r="B30" i="31" s="1"/>
  <c r="U80" i="18"/>
  <c r="W80" i="18"/>
  <c r="S79" i="18"/>
  <c r="B24" i="31" s="1"/>
  <c r="U79" i="18"/>
  <c r="W79" i="18"/>
  <c r="S78" i="18"/>
  <c r="B22" i="31" s="1"/>
  <c r="U78" i="18"/>
  <c r="W78" i="18"/>
  <c r="S77" i="18"/>
  <c r="B20" i="31" s="1"/>
  <c r="U77" i="18"/>
  <c r="W77" i="18"/>
  <c r="S76" i="18"/>
  <c r="U76" i="18"/>
  <c r="W76" i="18"/>
  <c r="S75" i="18"/>
  <c r="B16" i="31" s="1"/>
  <c r="U75" i="18"/>
  <c r="W75" i="18"/>
  <c r="S74" i="18"/>
  <c r="U74" i="18"/>
  <c r="W74" i="18"/>
  <c r="S73" i="18"/>
  <c r="B12" i="31" s="1"/>
  <c r="U73" i="18"/>
  <c r="W73" i="18"/>
  <c r="S71" i="18"/>
  <c r="B8" i="31" s="1"/>
  <c r="U71" i="18"/>
  <c r="W71" i="18"/>
  <c r="S70" i="18"/>
  <c r="B28" i="20" s="1"/>
  <c r="U70" i="18"/>
  <c r="W70" i="18"/>
  <c r="S68" i="18"/>
  <c r="B10" i="30" s="1"/>
  <c r="U68" i="18"/>
  <c r="W68" i="18"/>
  <c r="S67" i="18"/>
  <c r="B8" i="30" s="1"/>
  <c r="U67" i="18"/>
  <c r="W67" i="18"/>
  <c r="S58" i="18"/>
  <c r="B24" i="20" s="1"/>
  <c r="U58" i="18"/>
  <c r="W58" i="18"/>
  <c r="S55" i="18"/>
  <c r="U55" i="18"/>
  <c r="W55" i="18"/>
  <c r="S53" i="18"/>
  <c r="B8" i="28" s="1"/>
  <c r="U53" i="18"/>
  <c r="W53" i="18"/>
  <c r="S52" i="18"/>
  <c r="B22" i="20" s="1"/>
  <c r="U52" i="18"/>
  <c r="W52" i="18"/>
  <c r="U51" i="18"/>
  <c r="S50" i="18"/>
  <c r="B16" i="27" s="1"/>
  <c r="U50" i="18"/>
  <c r="W50" i="18"/>
  <c r="S49" i="18"/>
  <c r="B14" i="27" s="1"/>
  <c r="U49" i="18"/>
  <c r="W49" i="18"/>
  <c r="S48" i="18"/>
  <c r="B12" i="27" s="1"/>
  <c r="U48" i="18"/>
  <c r="W48" i="18"/>
  <c r="S47" i="18"/>
  <c r="B10" i="27" s="1"/>
  <c r="U47" i="18"/>
  <c r="W47" i="18"/>
  <c r="S46" i="18"/>
  <c r="B8" i="27" s="1"/>
  <c r="U46" i="18"/>
  <c r="W46" i="18"/>
  <c r="S43" i="18"/>
  <c r="B10" i="26" s="1"/>
  <c r="U43" i="18"/>
  <c r="W43" i="18"/>
  <c r="S42" i="18"/>
  <c r="B8" i="26" s="1"/>
  <c r="U42" i="18"/>
  <c r="W42" i="18"/>
  <c r="S39" i="18"/>
  <c r="B20" i="25" s="1"/>
  <c r="U39" i="18"/>
  <c r="W39" i="18"/>
  <c r="S38" i="18"/>
  <c r="B18" i="25" s="1"/>
  <c r="U38" i="18"/>
  <c r="W38" i="18"/>
  <c r="S37" i="18"/>
  <c r="B16" i="25" s="1"/>
  <c r="U37" i="18"/>
  <c r="W37" i="18"/>
  <c r="S36" i="18"/>
  <c r="B14" i="25" s="1"/>
  <c r="U36" i="18"/>
  <c r="W36" i="18"/>
  <c r="S35" i="18"/>
  <c r="B12" i="25" s="1"/>
  <c r="U35" i="18"/>
  <c r="W35" i="18"/>
  <c r="S34" i="18"/>
  <c r="B10" i="25" s="1"/>
  <c r="U34" i="18"/>
  <c r="W34" i="18"/>
  <c r="S33" i="18"/>
  <c r="B8" i="25" s="1"/>
  <c r="U33" i="18"/>
  <c r="W33" i="18"/>
  <c r="U30" i="18"/>
  <c r="W30" i="18"/>
  <c r="W29" i="18"/>
  <c r="S25" i="18"/>
  <c r="B18" i="23" s="1"/>
  <c r="U25" i="18"/>
  <c r="W25" i="18"/>
  <c r="S24" i="18"/>
  <c r="B16" i="23" s="1"/>
  <c r="U24" i="18"/>
  <c r="W24" i="18"/>
  <c r="S23" i="18"/>
  <c r="B14" i="23" s="1"/>
  <c r="U23" i="18"/>
  <c r="W23" i="18"/>
  <c r="S22" i="18"/>
  <c r="B12" i="23" s="1"/>
  <c r="U22" i="18"/>
  <c r="W22" i="18"/>
  <c r="S21" i="18"/>
  <c r="B10" i="23" s="1"/>
  <c r="U21" i="18"/>
  <c r="W21" i="18"/>
  <c r="S20" i="18"/>
  <c r="B8" i="23" s="1"/>
  <c r="U20" i="18"/>
  <c r="W20" i="18"/>
  <c r="S17" i="18"/>
  <c r="U17" i="18"/>
  <c r="W17" i="18"/>
  <c r="S16" i="18"/>
  <c r="B16" i="22" s="1"/>
  <c r="U16" i="18"/>
  <c r="W16" i="18"/>
  <c r="S15" i="18"/>
  <c r="U15" i="18"/>
  <c r="W15" i="18"/>
  <c r="S14" i="18"/>
  <c r="U14" i="18"/>
  <c r="W14" i="18"/>
  <c r="S13" i="18"/>
  <c r="U13" i="18"/>
  <c r="W13" i="18"/>
  <c r="S12" i="18"/>
  <c r="B8" i="22" s="1"/>
  <c r="U12" i="18"/>
  <c r="W12" i="18"/>
  <c r="S9" i="18"/>
  <c r="U9" i="18"/>
  <c r="W9" i="18"/>
  <c r="S8" i="18"/>
  <c r="U8" i="18"/>
  <c r="W8" i="18"/>
  <c r="S7" i="18"/>
  <c r="U7" i="18"/>
  <c r="W7" i="18"/>
  <c r="W6" i="18"/>
  <c r="F11" i="14"/>
  <c r="F11" i="12"/>
  <c r="Q10" i="46"/>
  <c r="Q9" i="46"/>
  <c r="R9" i="46" s="1"/>
  <c r="R8" i="46"/>
  <c r="S7" i="19"/>
  <c r="U7" i="19" s="1"/>
  <c r="S8" i="19"/>
  <c r="U8" i="19" s="1"/>
  <c r="S9" i="19"/>
  <c r="U9" i="19" s="1"/>
  <c r="H12" i="21" s="1"/>
  <c r="D15" i="21"/>
  <c r="Q47" i="46"/>
  <c r="R47" i="46" s="1"/>
  <c r="Q46" i="46"/>
  <c r="R46" i="46" s="1"/>
  <c r="S46" i="19"/>
  <c r="U46" i="19" s="1"/>
  <c r="H8" i="26" s="1"/>
  <c r="S47" i="19"/>
  <c r="U47" i="19" s="1"/>
  <c r="H10" i="26" s="1"/>
  <c r="F26" i="8"/>
  <c r="I23" i="8"/>
  <c r="C26" i="8"/>
  <c r="G26" i="8"/>
  <c r="I19" i="8"/>
  <c r="E19" i="8"/>
  <c r="I21" i="8"/>
  <c r="E21" i="8"/>
  <c r="E23" i="8"/>
  <c r="I12" i="8"/>
  <c r="E12" i="8"/>
  <c r="I15" i="8"/>
  <c r="E15" i="8"/>
  <c r="I17" i="8"/>
  <c r="E17" i="8"/>
  <c r="I8" i="8"/>
  <c r="E8" i="8"/>
  <c r="D26" i="8"/>
  <c r="E10" i="8"/>
  <c r="G11" i="14"/>
  <c r="D11" i="14"/>
  <c r="F36" i="5"/>
  <c r="B36" i="5"/>
  <c r="C36" i="5"/>
  <c r="G36" i="5"/>
  <c r="I8" i="5"/>
  <c r="E8" i="5"/>
  <c r="E33" i="5"/>
  <c r="I12" i="5"/>
  <c r="I14" i="5"/>
  <c r="I16" i="5"/>
  <c r="I19" i="5"/>
  <c r="I21" i="5"/>
  <c r="I25" i="5"/>
  <c r="I27" i="5"/>
  <c r="I29" i="5"/>
  <c r="I31" i="5"/>
  <c r="I33" i="5"/>
  <c r="E31" i="5"/>
  <c r="E29" i="5"/>
  <c r="E27" i="5"/>
  <c r="E25" i="5"/>
  <c r="E21" i="5"/>
  <c r="E19" i="5"/>
  <c r="E16" i="5"/>
  <c r="E14" i="5"/>
  <c r="E12" i="5"/>
  <c r="E10" i="5"/>
  <c r="I10" i="5"/>
  <c r="H36" i="5"/>
  <c r="I23" i="5"/>
  <c r="D36" i="5"/>
  <c r="E23" i="5"/>
  <c r="Q28" i="46"/>
  <c r="R28" i="46" s="1"/>
  <c r="Q25" i="46"/>
  <c r="R25" i="46" s="1"/>
  <c r="Q24" i="46"/>
  <c r="R24" i="46" s="1"/>
  <c r="Q23" i="46"/>
  <c r="R23" i="46" s="1"/>
  <c r="Q22" i="46"/>
  <c r="R22" i="46" s="1"/>
  <c r="Q21" i="46"/>
  <c r="R21" i="46" s="1"/>
  <c r="S22" i="19"/>
  <c r="U22" i="19" s="1"/>
  <c r="H8" i="23" s="1"/>
  <c r="S23" i="19"/>
  <c r="U23" i="19" s="1"/>
  <c r="S24" i="19"/>
  <c r="S25" i="19"/>
  <c r="U25" i="19" s="1"/>
  <c r="S26" i="19"/>
  <c r="U26" i="19" s="1"/>
  <c r="S27" i="19"/>
  <c r="D25" i="23"/>
  <c r="Q54" i="46"/>
  <c r="R54" i="46" s="1"/>
  <c r="Q53" i="46"/>
  <c r="R53" i="46" s="1"/>
  <c r="Q52" i="46"/>
  <c r="R52" i="46" s="1"/>
  <c r="Q51" i="46"/>
  <c r="R51" i="46" s="1"/>
  <c r="Q50" i="46"/>
  <c r="R50" i="46" s="1"/>
  <c r="S51" i="19"/>
  <c r="U51" i="19" s="1"/>
  <c r="S52" i="19"/>
  <c r="S53" i="19"/>
  <c r="U53" i="19" s="1"/>
  <c r="S54" i="19"/>
  <c r="U54" i="19" s="1"/>
  <c r="S55" i="19"/>
  <c r="U55" i="19" s="1"/>
  <c r="H16" i="27" s="1"/>
  <c r="K45" i="46"/>
  <c r="W18" i="46"/>
  <c r="Q18" i="46"/>
  <c r="S18" i="46"/>
  <c r="C18" i="22" s="1"/>
  <c r="U18" i="46"/>
  <c r="U55" i="46"/>
  <c r="Q12" i="46"/>
  <c r="R12" i="46" s="1"/>
  <c r="N13" i="46"/>
  <c r="N14" i="46"/>
  <c r="N15" i="46"/>
  <c r="N16" i="46"/>
  <c r="N17" i="46"/>
  <c r="N18" i="46"/>
  <c r="Q80" i="46"/>
  <c r="R80" i="46" s="1"/>
  <c r="S80" i="46"/>
  <c r="C18" i="31" s="1"/>
  <c r="E18" i="31" s="1"/>
  <c r="B62" i="46"/>
  <c r="C62" i="46"/>
  <c r="D62" i="46"/>
  <c r="S21" i="46"/>
  <c r="C8" i="23" s="1"/>
  <c r="S22" i="46"/>
  <c r="C10" i="23" s="1"/>
  <c r="S23" i="46"/>
  <c r="C12" i="23" s="1"/>
  <c r="S24" i="46"/>
  <c r="C14" i="23" s="1"/>
  <c r="S25" i="46"/>
  <c r="C16" i="23" s="1"/>
  <c r="S28" i="46"/>
  <c r="S8" i="46"/>
  <c r="S9" i="46"/>
  <c r="C10" i="21" s="1"/>
  <c r="S10" i="46"/>
  <c r="C12" i="21" s="1"/>
  <c r="S13" i="46"/>
  <c r="C8" i="22" s="1"/>
  <c r="Q13" i="46"/>
  <c r="S14" i="46"/>
  <c r="C10" i="22" s="1"/>
  <c r="Q14" i="46"/>
  <c r="R14" i="46" s="1"/>
  <c r="S15" i="46"/>
  <c r="C12" i="22" s="1"/>
  <c r="Q15" i="46"/>
  <c r="R15" i="46" s="1"/>
  <c r="S16" i="46"/>
  <c r="C14" i="22" s="1"/>
  <c r="Q16" i="46"/>
  <c r="R16" i="46" s="1"/>
  <c r="S17" i="46"/>
  <c r="C16" i="22" s="1"/>
  <c r="Q17" i="46"/>
  <c r="E20" i="46"/>
  <c r="F20" i="46"/>
  <c r="G20" i="46"/>
  <c r="D20" i="46"/>
  <c r="C20" i="46"/>
  <c r="S31" i="46"/>
  <c r="C8" i="24" s="1"/>
  <c r="E8" i="24" s="1"/>
  <c r="Q31" i="46"/>
  <c r="R31" i="46" s="1"/>
  <c r="S32" i="46"/>
  <c r="C10" i="24" s="1"/>
  <c r="E10" i="24" s="1"/>
  <c r="Q32" i="46"/>
  <c r="R32" i="46" s="1"/>
  <c r="E36" i="46"/>
  <c r="F36" i="46"/>
  <c r="G36" i="46"/>
  <c r="B36" i="46"/>
  <c r="C36" i="46"/>
  <c r="D36" i="46"/>
  <c r="S37" i="46"/>
  <c r="C8" i="25" s="1"/>
  <c r="Q37" i="46"/>
  <c r="R37" i="46" s="1"/>
  <c r="S38" i="46"/>
  <c r="C10" i="25" s="1"/>
  <c r="Q38" i="46"/>
  <c r="R38" i="46" s="1"/>
  <c r="S39" i="46"/>
  <c r="C12" i="25" s="1"/>
  <c r="Q39" i="46"/>
  <c r="R39" i="46" s="1"/>
  <c r="S40" i="46"/>
  <c r="C14" i="25" s="1"/>
  <c r="Q40" i="46"/>
  <c r="R40" i="46" s="1"/>
  <c r="S41" i="46"/>
  <c r="C16" i="25" s="1"/>
  <c r="Q41" i="46"/>
  <c r="R41" i="46" s="1"/>
  <c r="S42" i="46"/>
  <c r="C18" i="25" s="1"/>
  <c r="E18" i="25" s="1"/>
  <c r="Q42" i="46"/>
  <c r="R42" i="46" s="1"/>
  <c r="S43" i="46"/>
  <c r="C20" i="25" s="1"/>
  <c r="E20" i="25" s="1"/>
  <c r="Q43" i="46"/>
  <c r="R43" i="46" s="1"/>
  <c r="E45" i="46"/>
  <c r="F45" i="46"/>
  <c r="G45" i="46"/>
  <c r="B45" i="46"/>
  <c r="C45" i="46"/>
  <c r="D45" i="46"/>
  <c r="S46" i="46"/>
  <c r="C8" i="26" s="1"/>
  <c r="S47" i="46"/>
  <c r="C10" i="26" s="1"/>
  <c r="E49" i="46"/>
  <c r="F49" i="46"/>
  <c r="B49" i="46"/>
  <c r="C49" i="46"/>
  <c r="D49" i="46"/>
  <c r="S50" i="46"/>
  <c r="C8" i="27" s="1"/>
  <c r="S51" i="46"/>
  <c r="C10" i="27" s="1"/>
  <c r="S52" i="46"/>
  <c r="C12" i="27" s="1"/>
  <c r="S53" i="46"/>
  <c r="C14" i="27" s="1"/>
  <c r="S54" i="46"/>
  <c r="C16" i="27" s="1"/>
  <c r="E56" i="46"/>
  <c r="F56" i="46"/>
  <c r="G56" i="46"/>
  <c r="B56" i="46"/>
  <c r="C56" i="46"/>
  <c r="D56" i="46"/>
  <c r="S57" i="46"/>
  <c r="C8" i="28" s="1"/>
  <c r="E8" i="28" s="1"/>
  <c r="Q57" i="46"/>
  <c r="R57" i="46" s="1"/>
  <c r="S58" i="46"/>
  <c r="C10" i="28" s="1"/>
  <c r="E10" i="28" s="1"/>
  <c r="Q58" i="46"/>
  <c r="R58" i="46" s="1"/>
  <c r="S59" i="46"/>
  <c r="C12" i="28" s="1"/>
  <c r="Q59" i="46"/>
  <c r="R59" i="46" s="1"/>
  <c r="S60" i="46"/>
  <c r="C14" i="28" s="1"/>
  <c r="Q60" i="46"/>
  <c r="R60" i="46" s="1"/>
  <c r="E62" i="46"/>
  <c r="F62" i="46"/>
  <c r="G62" i="46"/>
  <c r="S63" i="46"/>
  <c r="C8" i="29" s="1"/>
  <c r="Q63" i="46"/>
  <c r="R63" i="46" s="1"/>
  <c r="S64" i="46"/>
  <c r="C10" i="29" s="1"/>
  <c r="Q64" i="46"/>
  <c r="R64" i="46" s="1"/>
  <c r="S65" i="46"/>
  <c r="C12" i="29" s="1"/>
  <c r="Q65" i="46"/>
  <c r="R65" i="46" s="1"/>
  <c r="S66" i="46"/>
  <c r="C14" i="29" s="1"/>
  <c r="E14" i="29" s="1"/>
  <c r="Q66" i="46"/>
  <c r="R66" i="46" s="1"/>
  <c r="Q67" i="46"/>
  <c r="R67" i="46" s="1"/>
  <c r="S67" i="46"/>
  <c r="C16" i="29" s="1"/>
  <c r="Q68" i="46"/>
  <c r="R68" i="46" s="1"/>
  <c r="S68" i="46"/>
  <c r="C18" i="29" s="1"/>
  <c r="E18" i="29" s="1"/>
  <c r="E70" i="46"/>
  <c r="F70" i="46"/>
  <c r="G70" i="46"/>
  <c r="B70" i="46"/>
  <c r="C70" i="46"/>
  <c r="D70" i="46"/>
  <c r="S71" i="46"/>
  <c r="C8" i="30" s="1"/>
  <c r="Q71" i="46"/>
  <c r="R71" i="46" s="1"/>
  <c r="S72" i="46"/>
  <c r="C10" i="30" s="1"/>
  <c r="Q72" i="46"/>
  <c r="R72" i="46" s="1"/>
  <c r="S74" i="46"/>
  <c r="C28" i="20" s="1"/>
  <c r="Q74" i="46"/>
  <c r="Q75" i="46"/>
  <c r="R75" i="46" s="1"/>
  <c r="T75" i="46" s="1"/>
  <c r="S76" i="46"/>
  <c r="C10" i="31" s="1"/>
  <c r="E10" i="31" s="1"/>
  <c r="Q76" i="46"/>
  <c r="R76" i="46" s="1"/>
  <c r="S77" i="46"/>
  <c r="C12" i="31" s="1"/>
  <c r="E12" i="31" s="1"/>
  <c r="Q77" i="46"/>
  <c r="R77" i="46" s="1"/>
  <c r="S78" i="46"/>
  <c r="C14" i="31" s="1"/>
  <c r="E14" i="31" s="1"/>
  <c r="Q78" i="46"/>
  <c r="R78" i="46" s="1"/>
  <c r="S79" i="46"/>
  <c r="C16" i="31" s="1"/>
  <c r="E16" i="31" s="1"/>
  <c r="Q79" i="46"/>
  <c r="R79" i="46" s="1"/>
  <c r="S81" i="46"/>
  <c r="C20" i="31" s="1"/>
  <c r="E20" i="31" s="1"/>
  <c r="Q81" i="46"/>
  <c r="R81" i="46" s="1"/>
  <c r="S83" i="46"/>
  <c r="C24" i="31" s="1"/>
  <c r="E24" i="31" s="1"/>
  <c r="Q83" i="46"/>
  <c r="R83" i="46" s="1"/>
  <c r="S84" i="46"/>
  <c r="C26" i="31" s="1"/>
  <c r="E26" i="31" s="1"/>
  <c r="Q84" i="46"/>
  <c r="R84" i="46" s="1"/>
  <c r="S85" i="46"/>
  <c r="C28" i="31" s="1"/>
  <c r="Q85" i="46"/>
  <c r="R85" i="46" s="1"/>
  <c r="S86" i="46"/>
  <c r="C30" i="31" s="1"/>
  <c r="E30" i="31" s="1"/>
  <c r="Q86" i="46"/>
  <c r="R86" i="46" s="1"/>
  <c r="N57" i="46"/>
  <c r="N58" i="46"/>
  <c r="N59" i="46"/>
  <c r="N60" i="46"/>
  <c r="M56" i="46"/>
  <c r="L56" i="46"/>
  <c r="K56" i="46"/>
  <c r="J56" i="46"/>
  <c r="I56" i="46"/>
  <c r="H56" i="46"/>
  <c r="U74" i="46"/>
  <c r="W74" i="46"/>
  <c r="N86" i="46"/>
  <c r="N75" i="46"/>
  <c r="N76" i="46"/>
  <c r="N77" i="46"/>
  <c r="N78" i="46"/>
  <c r="N79" i="46"/>
  <c r="N80" i="46"/>
  <c r="N81" i="46"/>
  <c r="N83" i="46"/>
  <c r="N84" i="46"/>
  <c r="N85" i="46"/>
  <c r="H20" i="46"/>
  <c r="H36" i="46"/>
  <c r="H45" i="46"/>
  <c r="H49" i="46"/>
  <c r="H62" i="46"/>
  <c r="H70" i="46"/>
  <c r="I20" i="46"/>
  <c r="I36" i="46"/>
  <c r="I45" i="46"/>
  <c r="I49" i="46"/>
  <c r="I62" i="46"/>
  <c r="I70" i="46"/>
  <c r="J20" i="46"/>
  <c r="J36" i="46"/>
  <c r="J45" i="46"/>
  <c r="J49" i="46"/>
  <c r="J62" i="46"/>
  <c r="J70" i="46"/>
  <c r="W7" i="46"/>
  <c r="K20" i="46"/>
  <c r="K36" i="46"/>
  <c r="K49" i="46"/>
  <c r="K62" i="46"/>
  <c r="K70" i="46"/>
  <c r="L20" i="46"/>
  <c r="L36" i="46"/>
  <c r="L45" i="46"/>
  <c r="L49" i="46"/>
  <c r="L62" i="46"/>
  <c r="L70" i="46"/>
  <c r="M20" i="46"/>
  <c r="M36" i="46"/>
  <c r="M45" i="46"/>
  <c r="W45" i="46" s="1"/>
  <c r="M49" i="46"/>
  <c r="M62" i="46"/>
  <c r="M70" i="46"/>
  <c r="N8" i="46"/>
  <c r="N9" i="46"/>
  <c r="N10" i="46"/>
  <c r="N21" i="46"/>
  <c r="N22" i="46"/>
  <c r="N23" i="46"/>
  <c r="N24" i="46"/>
  <c r="N25" i="46"/>
  <c r="N28" i="46"/>
  <c r="N31" i="46"/>
  <c r="N37" i="46"/>
  <c r="N38" i="46"/>
  <c r="N40" i="46"/>
  <c r="N41" i="46"/>
  <c r="N42" i="46"/>
  <c r="N43" i="46"/>
  <c r="N39" i="46"/>
  <c r="N46" i="46"/>
  <c r="N47" i="46"/>
  <c r="N50" i="46"/>
  <c r="N51" i="46"/>
  <c r="N52" i="46"/>
  <c r="N53" i="46"/>
  <c r="N54" i="46"/>
  <c r="N63" i="46"/>
  <c r="N66" i="46"/>
  <c r="N67" i="46"/>
  <c r="N64" i="46"/>
  <c r="N65" i="46"/>
  <c r="N68" i="46"/>
  <c r="N72" i="46"/>
  <c r="N71" i="46"/>
  <c r="U72" i="46"/>
  <c r="W72" i="46"/>
  <c r="U71" i="46"/>
  <c r="W71" i="46"/>
  <c r="U68" i="46"/>
  <c r="W68" i="46"/>
  <c r="U67" i="46"/>
  <c r="W67" i="46"/>
  <c r="U66" i="46"/>
  <c r="W66" i="46"/>
  <c r="U65" i="46"/>
  <c r="W65" i="46"/>
  <c r="U64" i="46"/>
  <c r="W64" i="46"/>
  <c r="U63" i="46"/>
  <c r="W63" i="46"/>
  <c r="U86" i="46"/>
  <c r="W85" i="46"/>
  <c r="U84" i="46"/>
  <c r="W84" i="46"/>
  <c r="U83" i="46"/>
  <c r="W83" i="46"/>
  <c r="U81" i="46"/>
  <c r="W81" i="46"/>
  <c r="U80" i="46"/>
  <c r="W80" i="46"/>
  <c r="U79" i="46"/>
  <c r="W79" i="46"/>
  <c r="U78" i="46"/>
  <c r="W78" i="46"/>
  <c r="U77" i="46"/>
  <c r="W77" i="46"/>
  <c r="U76" i="46"/>
  <c r="W76" i="46"/>
  <c r="U75" i="46"/>
  <c r="W75" i="46"/>
  <c r="U60" i="46"/>
  <c r="W60" i="46"/>
  <c r="U59" i="46"/>
  <c r="W59" i="46"/>
  <c r="U58" i="46"/>
  <c r="W58" i="46"/>
  <c r="U57" i="46"/>
  <c r="W57" i="46"/>
  <c r="U54" i="46"/>
  <c r="W54" i="46"/>
  <c r="U53" i="46"/>
  <c r="W53" i="46"/>
  <c r="U52" i="46"/>
  <c r="E12" i="27" s="1"/>
  <c r="W52" i="46"/>
  <c r="U51" i="46"/>
  <c r="W51" i="46"/>
  <c r="U50" i="46"/>
  <c r="W50" i="46"/>
  <c r="U47" i="46"/>
  <c r="W47" i="46"/>
  <c r="U46" i="46"/>
  <c r="W46" i="46"/>
  <c r="U43" i="46"/>
  <c r="W43" i="46"/>
  <c r="U42" i="46"/>
  <c r="W42" i="46"/>
  <c r="U41" i="46"/>
  <c r="W41" i="46"/>
  <c r="U40" i="46"/>
  <c r="W40" i="46"/>
  <c r="U39" i="46"/>
  <c r="W39" i="46"/>
  <c r="U38" i="46"/>
  <c r="W38" i="46"/>
  <c r="U37" i="46"/>
  <c r="W37" i="46"/>
  <c r="U32" i="46"/>
  <c r="W32" i="46"/>
  <c r="U31" i="46"/>
  <c r="W31" i="46"/>
  <c r="U28" i="46"/>
  <c r="W28" i="46"/>
  <c r="U25" i="46"/>
  <c r="W25" i="46"/>
  <c r="U24" i="46"/>
  <c r="W24" i="46"/>
  <c r="U23" i="46"/>
  <c r="W23" i="46"/>
  <c r="U22" i="46"/>
  <c r="W22" i="46"/>
  <c r="U21" i="46"/>
  <c r="W21" i="46"/>
  <c r="U17" i="46"/>
  <c r="W17" i="46"/>
  <c r="U16" i="46"/>
  <c r="W16" i="46"/>
  <c r="U15" i="46"/>
  <c r="W15" i="46"/>
  <c r="U14" i="46"/>
  <c r="W14" i="46"/>
  <c r="U13" i="46"/>
  <c r="W13" i="46"/>
  <c r="U10" i="46"/>
  <c r="W10" i="46"/>
  <c r="U9" i="46"/>
  <c r="W9" i="46"/>
  <c r="U8" i="46"/>
  <c r="W8" i="46"/>
  <c r="S66" i="19"/>
  <c r="U66" i="19" s="1"/>
  <c r="S67" i="19"/>
  <c r="U67" i="19" s="1"/>
  <c r="S68" i="19"/>
  <c r="U68" i="19" s="1"/>
  <c r="H12" i="29" s="1"/>
  <c r="S69" i="19"/>
  <c r="U69" i="19" s="1"/>
  <c r="S70" i="19"/>
  <c r="U70" i="19" s="1"/>
  <c r="S71" i="19"/>
  <c r="U71" i="19" s="1"/>
  <c r="H18" i="29" s="1"/>
  <c r="C15" i="15"/>
  <c r="G15" i="15"/>
  <c r="I12" i="15"/>
  <c r="E12" i="15"/>
  <c r="I8" i="15"/>
  <c r="I10" i="15"/>
  <c r="H15" i="15"/>
  <c r="E15" i="15"/>
  <c r="D15" i="15"/>
  <c r="C11" i="12"/>
  <c r="G11" i="12"/>
  <c r="D11" i="12"/>
  <c r="E8" i="12"/>
  <c r="E11" i="12" s="1"/>
  <c r="F17" i="11"/>
  <c r="B17" i="11"/>
  <c r="C17" i="11"/>
  <c r="G17" i="11"/>
  <c r="I10" i="11"/>
  <c r="I12" i="11"/>
  <c r="I14" i="11"/>
  <c r="D17" i="11"/>
  <c r="E8" i="11"/>
  <c r="E10" i="11"/>
  <c r="E12" i="11"/>
  <c r="E14" i="11"/>
  <c r="I24" i="3"/>
  <c r="I26" i="3"/>
  <c r="E26" i="3"/>
  <c r="E24" i="3"/>
  <c r="F29" i="3"/>
  <c r="B29" i="3"/>
  <c r="C29" i="3"/>
  <c r="I8" i="3"/>
  <c r="I10" i="3"/>
  <c r="I14" i="3"/>
  <c r="I16" i="3"/>
  <c r="I20" i="3"/>
  <c r="I22" i="3"/>
  <c r="I12" i="3"/>
  <c r="F17" i="10"/>
  <c r="B17" i="10"/>
  <c r="C17" i="10"/>
  <c r="G17" i="10"/>
  <c r="E8" i="10"/>
  <c r="I8" i="10"/>
  <c r="H17" i="10"/>
  <c r="I10" i="10"/>
  <c r="I12" i="10"/>
  <c r="I14" i="10"/>
  <c r="E10" i="10"/>
  <c r="E12" i="10"/>
  <c r="E14" i="10"/>
  <c r="D17" i="10"/>
  <c r="S59" i="19"/>
  <c r="U59" i="19" s="1"/>
  <c r="H8" i="28" s="1"/>
  <c r="S60" i="19"/>
  <c r="U60" i="19" s="1"/>
  <c r="H10" i="28" s="1"/>
  <c r="S61" i="19"/>
  <c r="U61" i="19" s="1"/>
  <c r="S62" i="19"/>
  <c r="U62" i="19" s="1"/>
  <c r="H14" i="28" s="1"/>
  <c r="E13" i="2"/>
  <c r="E29" i="2"/>
  <c r="I29" i="2"/>
  <c r="E31" i="2"/>
  <c r="I31" i="2"/>
  <c r="S36" i="19"/>
  <c r="U36" i="19" s="1"/>
  <c r="H8" i="25" s="1"/>
  <c r="S37" i="19"/>
  <c r="U37" i="19" s="1"/>
  <c r="S38" i="19"/>
  <c r="U38" i="19" s="1"/>
  <c r="S39" i="19"/>
  <c r="U39" i="19" s="1"/>
  <c r="S40" i="19"/>
  <c r="U40" i="19" s="1"/>
  <c r="H16" i="25" s="1"/>
  <c r="S41" i="19"/>
  <c r="U41" i="19" s="1"/>
  <c r="H18" i="25" s="1"/>
  <c r="S42" i="19"/>
  <c r="U42" i="19" s="1"/>
  <c r="B11" i="6"/>
  <c r="G11" i="6"/>
  <c r="F11" i="6"/>
  <c r="C11" i="6"/>
  <c r="D11" i="6"/>
  <c r="E8" i="6"/>
  <c r="E11" i="6" s="1"/>
  <c r="I8" i="6"/>
  <c r="I11" i="6" s="1"/>
  <c r="H11" i="6"/>
  <c r="S75" i="19"/>
  <c r="U75" i="19" s="1"/>
  <c r="S76" i="19"/>
  <c r="U76" i="19" s="1"/>
  <c r="I10" i="13"/>
  <c r="I36" i="13" s="1"/>
  <c r="I12" i="13"/>
  <c r="I14" i="13"/>
  <c r="I17" i="13"/>
  <c r="I19" i="13"/>
  <c r="I21" i="13"/>
  <c r="I23" i="13"/>
  <c r="I25" i="13"/>
  <c r="I27" i="13"/>
  <c r="I29" i="13"/>
  <c r="E10" i="13"/>
  <c r="E12" i="13"/>
  <c r="E14" i="13"/>
  <c r="E17" i="13"/>
  <c r="E19" i="13"/>
  <c r="E21" i="13"/>
  <c r="E23" i="13"/>
  <c r="E25" i="13"/>
  <c r="E27" i="13"/>
  <c r="E29" i="13"/>
  <c r="G11" i="16"/>
  <c r="C11" i="16"/>
  <c r="I8" i="16"/>
  <c r="I11" i="16" s="1"/>
  <c r="H11" i="16"/>
  <c r="E8" i="16"/>
  <c r="E11" i="16" s="1"/>
  <c r="D11" i="16"/>
  <c r="E8" i="9"/>
  <c r="E39" i="9" s="1"/>
  <c r="C39" i="9"/>
  <c r="G39" i="9"/>
  <c r="F39" i="9"/>
  <c r="B39" i="9"/>
  <c r="I30" i="9"/>
  <c r="I8" i="9"/>
  <c r="I10" i="9"/>
  <c r="I14" i="9"/>
  <c r="I18" i="9"/>
  <c r="I12" i="9"/>
  <c r="O66" i="19"/>
  <c r="O68" i="19"/>
  <c r="O69" i="19"/>
  <c r="O70" i="19"/>
  <c r="O71" i="19"/>
  <c r="O59" i="19"/>
  <c r="O60" i="19"/>
  <c r="O61" i="19"/>
  <c r="O62" i="19"/>
  <c r="O36" i="19"/>
  <c r="O37" i="19"/>
  <c r="O38" i="19"/>
  <c r="O40" i="19"/>
  <c r="O41" i="19"/>
  <c r="O42" i="19"/>
  <c r="O22" i="19"/>
  <c r="O24" i="19"/>
  <c r="O25" i="19"/>
  <c r="O26" i="19"/>
  <c r="O27" i="19"/>
  <c r="O7" i="19"/>
  <c r="O9" i="19"/>
  <c r="O31" i="19"/>
  <c r="O32" i="19"/>
  <c r="O46" i="19"/>
  <c r="O47" i="19"/>
  <c r="O51" i="19"/>
  <c r="O52" i="19"/>
  <c r="O53" i="19"/>
  <c r="O54" i="19"/>
  <c r="O55" i="19"/>
  <c r="O75" i="19"/>
  <c r="O76" i="19"/>
  <c r="O80" i="19"/>
  <c r="O81" i="19"/>
  <c r="O82" i="19"/>
  <c r="O83" i="19"/>
  <c r="O84" i="19"/>
  <c r="O85" i="19"/>
  <c r="O86" i="19"/>
  <c r="O88" i="19"/>
  <c r="O90" i="19"/>
  <c r="O91" i="19"/>
  <c r="X70" i="19"/>
  <c r="X18" i="19"/>
  <c r="S18" i="19"/>
  <c r="U18" i="19" s="1"/>
  <c r="S80" i="19"/>
  <c r="U80" i="19" s="1"/>
  <c r="H8" i="31" s="1"/>
  <c r="S81" i="19"/>
  <c r="U81" i="19" s="1"/>
  <c r="S82" i="19"/>
  <c r="U82" i="19" s="1"/>
  <c r="H12" i="31" s="1"/>
  <c r="S83" i="19"/>
  <c r="U83" i="19" s="1"/>
  <c r="H14" i="31" s="1"/>
  <c r="S84" i="19"/>
  <c r="U84" i="19" s="1"/>
  <c r="S85" i="19"/>
  <c r="U85" i="19" s="1"/>
  <c r="S86" i="19"/>
  <c r="U86" i="19" s="1"/>
  <c r="H20" i="31" s="1"/>
  <c r="S87" i="19"/>
  <c r="U87" i="19" s="1"/>
  <c r="H22" i="31" s="1"/>
  <c r="S88" i="19"/>
  <c r="U88" i="19" s="1"/>
  <c r="H24" i="31" s="1"/>
  <c r="S90" i="19"/>
  <c r="U90" i="19" s="1"/>
  <c r="S91" i="19"/>
  <c r="U91" i="19" s="1"/>
  <c r="H30" i="31" s="1"/>
  <c r="S13" i="19"/>
  <c r="U13" i="19" s="1"/>
  <c r="S14" i="19"/>
  <c r="U14" i="19" s="1"/>
  <c r="S15" i="19"/>
  <c r="U15" i="19" s="1"/>
  <c r="S16" i="19"/>
  <c r="U16" i="19" s="1"/>
  <c r="S17" i="19"/>
  <c r="U17" i="19" s="1"/>
  <c r="U24" i="19"/>
  <c r="H12" i="23" s="1"/>
  <c r="U27" i="19"/>
  <c r="H18" i="23" s="1"/>
  <c r="S31" i="19"/>
  <c r="U31" i="19" s="1"/>
  <c r="S32" i="19"/>
  <c r="U32" i="19" s="1"/>
  <c r="U52" i="19"/>
  <c r="H10" i="27" s="1"/>
  <c r="X79" i="19"/>
  <c r="X7" i="19"/>
  <c r="X8" i="19"/>
  <c r="X9" i="19"/>
  <c r="X13" i="19"/>
  <c r="X14" i="19"/>
  <c r="X15" i="19"/>
  <c r="X16" i="19"/>
  <c r="X17" i="19"/>
  <c r="X22" i="19"/>
  <c r="X23" i="19"/>
  <c r="X24" i="19"/>
  <c r="X25" i="19"/>
  <c r="X26" i="19"/>
  <c r="X27" i="19"/>
  <c r="X31" i="19"/>
  <c r="X32" i="19"/>
  <c r="X36" i="19"/>
  <c r="X37" i="19"/>
  <c r="X38" i="19"/>
  <c r="X39" i="19"/>
  <c r="X40" i="19"/>
  <c r="X41" i="19"/>
  <c r="X42" i="19"/>
  <c r="X46" i="19"/>
  <c r="D13" i="26" s="1"/>
  <c r="X47" i="19"/>
  <c r="X51" i="19"/>
  <c r="D19" i="27" s="1"/>
  <c r="X52" i="19"/>
  <c r="X53" i="19"/>
  <c r="X54" i="19"/>
  <c r="X55" i="19"/>
  <c r="X59" i="19"/>
  <c r="X60" i="19"/>
  <c r="X61" i="19"/>
  <c r="E12" i="28" s="1"/>
  <c r="X62" i="19"/>
  <c r="D18" i="28" s="1"/>
  <c r="X80" i="19"/>
  <c r="X81" i="19"/>
  <c r="X82" i="19"/>
  <c r="X83" i="19"/>
  <c r="X84" i="19"/>
  <c r="X85" i="19"/>
  <c r="X86" i="19"/>
  <c r="X87" i="19"/>
  <c r="X88" i="19"/>
  <c r="X90" i="19"/>
  <c r="X91" i="19"/>
  <c r="X66" i="19"/>
  <c r="X67" i="19"/>
  <c r="X68" i="19"/>
  <c r="X71" i="19"/>
  <c r="X75" i="19"/>
  <c r="X76" i="19"/>
  <c r="I29" i="7"/>
  <c r="E29" i="7"/>
  <c r="I8" i="7"/>
  <c r="I10" i="7"/>
  <c r="I12" i="7"/>
  <c r="I15" i="7"/>
  <c r="I17" i="7"/>
  <c r="I19" i="7"/>
  <c r="I21" i="7"/>
  <c r="I23" i="7"/>
  <c r="I25" i="7"/>
  <c r="I27" i="7"/>
  <c r="F32" i="7"/>
  <c r="G32" i="7"/>
  <c r="B32" i="7"/>
  <c r="E8" i="7"/>
  <c r="E10" i="7"/>
  <c r="E12" i="7"/>
  <c r="E15" i="7"/>
  <c r="E17" i="7"/>
  <c r="E19" i="7"/>
  <c r="E21" i="7"/>
  <c r="E23" i="7"/>
  <c r="E25" i="7"/>
  <c r="E27" i="7"/>
  <c r="D32" i="7"/>
  <c r="C32" i="7"/>
  <c r="D37" i="31"/>
  <c r="E8" i="31"/>
  <c r="B18" i="24"/>
  <c r="D21" i="22"/>
  <c r="D18" i="24"/>
  <c r="C11" i="14"/>
  <c r="E8" i="14"/>
  <c r="E11" i="14" s="1"/>
  <c r="F15" i="15"/>
  <c r="B15" i="15"/>
  <c r="B11" i="12"/>
  <c r="B11" i="14"/>
  <c r="B11" i="16"/>
  <c r="E36" i="13" l="1"/>
  <c r="G5" i="24"/>
  <c r="E14" i="27"/>
  <c r="T57" i="46"/>
  <c r="W41" i="18"/>
  <c r="I8" i="14"/>
  <c r="I11" i="14" s="1"/>
  <c r="E10" i="29"/>
  <c r="T39" i="46"/>
  <c r="T71" i="46"/>
  <c r="T66" i="46"/>
  <c r="G14" i="29" s="1"/>
  <c r="S41" i="18"/>
  <c r="B18" i="20" s="1"/>
  <c r="S11" i="18"/>
  <c r="B10" i="20" s="1"/>
  <c r="S32" i="18"/>
  <c r="B16" i="20" s="1"/>
  <c r="T77" i="18"/>
  <c r="E12" i="29"/>
  <c r="S45" i="46"/>
  <c r="C18" i="20" s="1"/>
  <c r="U30" i="46"/>
  <c r="T32" i="46"/>
  <c r="G10" i="24" s="1"/>
  <c r="F5" i="24"/>
  <c r="W45" i="18"/>
  <c r="U45" i="18"/>
  <c r="U11" i="18"/>
  <c r="F5" i="3"/>
  <c r="U36" i="46"/>
  <c r="T71" i="18"/>
  <c r="W19" i="18"/>
  <c r="U6" i="18"/>
  <c r="T80" i="46"/>
  <c r="G18" i="31" s="1"/>
  <c r="U62" i="46"/>
  <c r="T68" i="46"/>
  <c r="U56" i="46"/>
  <c r="E10" i="27"/>
  <c r="T52" i="46"/>
  <c r="V52" i="46" s="1"/>
  <c r="X52" i="46" s="1"/>
  <c r="E18" i="23"/>
  <c r="T28" i="46"/>
  <c r="G18" i="23" s="1"/>
  <c r="S66" i="18"/>
  <c r="B26" i="20" s="1"/>
  <c r="T49" i="18"/>
  <c r="F14" i="27" s="1"/>
  <c r="N41" i="18"/>
  <c r="B23" i="25"/>
  <c r="W32" i="18"/>
  <c r="W28" i="18"/>
  <c r="S28" i="18"/>
  <c r="B14" i="20" s="1"/>
  <c r="W87" i="19"/>
  <c r="Y87" i="19" s="1"/>
  <c r="W52" i="19"/>
  <c r="Y52" i="19" s="1"/>
  <c r="X50" i="19"/>
  <c r="X74" i="19"/>
  <c r="X58" i="19"/>
  <c r="X45" i="19"/>
  <c r="O45" i="19"/>
  <c r="X30" i="19"/>
  <c r="O30" i="19"/>
  <c r="W22" i="19"/>
  <c r="Y22" i="19" s="1"/>
  <c r="X12" i="19"/>
  <c r="H8" i="21"/>
  <c r="W7" i="19"/>
  <c r="Y7" i="19" s="1"/>
  <c r="G5" i="10"/>
  <c r="C37" i="31"/>
  <c r="U12" i="46"/>
  <c r="T42" i="46"/>
  <c r="G18" i="25" s="1"/>
  <c r="I18" i="25" s="1"/>
  <c r="E28" i="31"/>
  <c r="E37" i="31" s="1"/>
  <c r="T85" i="46"/>
  <c r="G28" i="31" s="1"/>
  <c r="T83" i="46"/>
  <c r="G24" i="31" s="1"/>
  <c r="I24" i="31" s="1"/>
  <c r="T79" i="46"/>
  <c r="T77" i="46"/>
  <c r="G12" i="31" s="1"/>
  <c r="I12" i="31" s="1"/>
  <c r="T86" i="46"/>
  <c r="G30" i="31" s="1"/>
  <c r="I30" i="31" s="1"/>
  <c r="T84" i="46"/>
  <c r="G26" i="31" s="1"/>
  <c r="I26" i="31" s="1"/>
  <c r="T81" i="46"/>
  <c r="T78" i="46"/>
  <c r="V78" i="46" s="1"/>
  <c r="X78" i="46" s="1"/>
  <c r="T76" i="46"/>
  <c r="G10" i="31" s="1"/>
  <c r="W70" i="46"/>
  <c r="E16" i="29"/>
  <c r="T60" i="46"/>
  <c r="G14" i="28" s="1"/>
  <c r="I14" i="28" s="1"/>
  <c r="T58" i="46"/>
  <c r="V58" i="46" s="1"/>
  <c r="X58" i="46" s="1"/>
  <c r="E16" i="27"/>
  <c r="T53" i="46"/>
  <c r="V53" i="46" s="1"/>
  <c r="X53" i="46" s="1"/>
  <c r="T51" i="46"/>
  <c r="G10" i="27" s="1"/>
  <c r="U49" i="46"/>
  <c r="T54" i="46"/>
  <c r="V54" i="46" s="1"/>
  <c r="T47" i="46"/>
  <c r="G10" i="26" s="1"/>
  <c r="E10" i="26"/>
  <c r="B90" i="46"/>
  <c r="C18" i="24"/>
  <c r="T74" i="18"/>
  <c r="V74" i="18" s="1"/>
  <c r="X74" i="18" s="1"/>
  <c r="B37" i="31"/>
  <c r="T76" i="18"/>
  <c r="V76" i="18" s="1"/>
  <c r="X76" i="18" s="1"/>
  <c r="W66" i="18"/>
  <c r="B19" i="27"/>
  <c r="S45" i="18"/>
  <c r="B20" i="20" s="1"/>
  <c r="T47" i="18"/>
  <c r="V47" i="18" s="1"/>
  <c r="X47" i="18" s="1"/>
  <c r="N45" i="18"/>
  <c r="T50" i="18"/>
  <c r="F16" i="27" s="1"/>
  <c r="T48" i="18"/>
  <c r="F12" i="27" s="1"/>
  <c r="B13" i="26"/>
  <c r="T43" i="18"/>
  <c r="F10" i="26" s="1"/>
  <c r="T38" i="18"/>
  <c r="F18" i="25" s="1"/>
  <c r="U19" i="18"/>
  <c r="H16" i="31"/>
  <c r="W84" i="19"/>
  <c r="Y84" i="19" s="1"/>
  <c r="W83" i="19"/>
  <c r="Y83" i="19" s="1"/>
  <c r="W80" i="19"/>
  <c r="Y80" i="19" s="1"/>
  <c r="W88" i="19"/>
  <c r="Y88" i="19" s="1"/>
  <c r="H8" i="30"/>
  <c r="W75" i="19"/>
  <c r="Y75" i="19" s="1"/>
  <c r="H14" i="29"/>
  <c r="W69" i="19"/>
  <c r="W60" i="19"/>
  <c r="Y60" i="19" s="1"/>
  <c r="H14" i="27"/>
  <c r="W54" i="19"/>
  <c r="Y54" i="19" s="1"/>
  <c r="H12" i="27"/>
  <c r="W53" i="19"/>
  <c r="Y53" i="19" s="1"/>
  <c r="O50" i="19"/>
  <c r="W46" i="19"/>
  <c r="Y46" i="19" s="1"/>
  <c r="H13" i="26" s="1"/>
  <c r="W36" i="19"/>
  <c r="Y36" i="19" s="1"/>
  <c r="X35" i="19"/>
  <c r="W41" i="19"/>
  <c r="Y41" i="19" s="1"/>
  <c r="W24" i="19"/>
  <c r="Y24" i="19" s="1"/>
  <c r="H36" i="2"/>
  <c r="H10" i="31"/>
  <c r="W81" i="19"/>
  <c r="Y81" i="19" s="1"/>
  <c r="V57" i="46"/>
  <c r="X57" i="46" s="1"/>
  <c r="G8" i="28"/>
  <c r="H10" i="30"/>
  <c r="W76" i="19"/>
  <c r="Y76" i="19" s="1"/>
  <c r="H16" i="29"/>
  <c r="W70" i="19"/>
  <c r="Y70" i="19" s="1"/>
  <c r="H8" i="29"/>
  <c r="W66" i="19"/>
  <c r="Y66" i="19" s="1"/>
  <c r="G8" i="30"/>
  <c r="V71" i="46"/>
  <c r="X71" i="46" s="1"/>
  <c r="H10" i="24"/>
  <c r="W32" i="19"/>
  <c r="Y32" i="19" s="1"/>
  <c r="H18" i="31"/>
  <c r="W85" i="19"/>
  <c r="Y85" i="19" s="1"/>
  <c r="G16" i="31"/>
  <c r="V79" i="46"/>
  <c r="X79" i="46" s="1"/>
  <c r="G8" i="31"/>
  <c r="V75" i="46"/>
  <c r="H14" i="25"/>
  <c r="W39" i="19"/>
  <c r="Y39" i="19" s="1"/>
  <c r="W61" i="19"/>
  <c r="Y61" i="19" s="1"/>
  <c r="H12" i="28"/>
  <c r="H18" i="28" s="1"/>
  <c r="G20" i="31"/>
  <c r="I20" i="31" s="1"/>
  <c r="V81" i="46"/>
  <c r="X81" i="46" s="1"/>
  <c r="H10" i="21"/>
  <c r="W8" i="19"/>
  <c r="Y8" i="19" s="1"/>
  <c r="F10" i="24"/>
  <c r="V30" i="18"/>
  <c r="X30" i="18" s="1"/>
  <c r="F20" i="31"/>
  <c r="V77" i="18"/>
  <c r="X77" i="18" s="1"/>
  <c r="H28" i="31"/>
  <c r="W90" i="19"/>
  <c r="Y90" i="19" s="1"/>
  <c r="H10" i="22"/>
  <c r="W14" i="19"/>
  <c r="Y14" i="19" s="1"/>
  <c r="H20" i="25"/>
  <c r="W42" i="19"/>
  <c r="Y42" i="19" s="1"/>
  <c r="W38" i="19"/>
  <c r="Y38" i="19" s="1"/>
  <c r="H12" i="25"/>
  <c r="G18" i="29"/>
  <c r="V68" i="46"/>
  <c r="X68" i="46" s="1"/>
  <c r="G12" i="25"/>
  <c r="V39" i="46"/>
  <c r="X39" i="46" s="1"/>
  <c r="F8" i="31"/>
  <c r="V71" i="18"/>
  <c r="X71" i="18" s="1"/>
  <c r="E18" i="24"/>
  <c r="W15" i="19"/>
  <c r="Y15" i="19" s="1"/>
  <c r="H12" i="22"/>
  <c r="W51" i="19"/>
  <c r="Y51" i="19" s="1"/>
  <c r="H8" i="27"/>
  <c r="T8" i="18"/>
  <c r="F10" i="21" s="1"/>
  <c r="B10" i="21"/>
  <c r="T55" i="18"/>
  <c r="B12" i="28"/>
  <c r="V60" i="18"/>
  <c r="X60" i="18" s="1"/>
  <c r="F10" i="29"/>
  <c r="W71" i="19"/>
  <c r="W86" i="19"/>
  <c r="Y86" i="19" s="1"/>
  <c r="W82" i="19"/>
  <c r="Y82" i="19" s="1"/>
  <c r="W62" i="19"/>
  <c r="Y62" i="19" s="1"/>
  <c r="W40" i="19"/>
  <c r="Y40" i="19" s="1"/>
  <c r="W9" i="19"/>
  <c r="Y9" i="19" s="1"/>
  <c r="W25" i="19"/>
  <c r="Y25" i="19" s="1"/>
  <c r="H14" i="23"/>
  <c r="W17" i="19"/>
  <c r="Y17" i="19" s="1"/>
  <c r="H16" i="22"/>
  <c r="W18" i="19"/>
  <c r="Y18" i="19" s="1"/>
  <c r="H18" i="22"/>
  <c r="U45" i="46"/>
  <c r="T14" i="18"/>
  <c r="F12" i="22" s="1"/>
  <c r="B12" i="22"/>
  <c r="N66" i="18"/>
  <c r="X21" i="19"/>
  <c r="T25" i="18"/>
  <c r="W23" i="19"/>
  <c r="Y23" i="19" s="1"/>
  <c r="H10" i="23"/>
  <c r="W91" i="19"/>
  <c r="Y91" i="19" s="1"/>
  <c r="W47" i="19"/>
  <c r="Y47" i="19" s="1"/>
  <c r="E14" i="25"/>
  <c r="E8" i="25"/>
  <c r="W37" i="19"/>
  <c r="Y37" i="19" s="1"/>
  <c r="H10" i="25"/>
  <c r="W31" i="19"/>
  <c r="Y31" i="19" s="1"/>
  <c r="H8" i="24"/>
  <c r="W16" i="19"/>
  <c r="Y16" i="19" s="1"/>
  <c r="H14" i="22"/>
  <c r="W13" i="19"/>
  <c r="Y13" i="19" s="1"/>
  <c r="H8" i="22"/>
  <c r="O6" i="19"/>
  <c r="W67" i="19"/>
  <c r="Y67" i="19" s="1"/>
  <c r="H10" i="29"/>
  <c r="C19" i="27"/>
  <c r="X75" i="46"/>
  <c r="Q20" i="46"/>
  <c r="R20" i="46" s="1"/>
  <c r="T9" i="18"/>
  <c r="F12" i="21" s="1"/>
  <c r="B12" i="21"/>
  <c r="T13" i="18"/>
  <c r="F10" i="22" s="1"/>
  <c r="B10" i="22"/>
  <c r="T17" i="18"/>
  <c r="F18" i="22" s="1"/>
  <c r="B18" i="22"/>
  <c r="F14" i="28"/>
  <c r="B14" i="28"/>
  <c r="V59" i="18"/>
  <c r="X59" i="18" s="1"/>
  <c r="F8" i="29"/>
  <c r="V62" i="18"/>
  <c r="X62" i="18" s="1"/>
  <c r="V64" i="18"/>
  <c r="X64" i="18" s="1"/>
  <c r="T67" i="18"/>
  <c r="G5" i="3"/>
  <c r="W68" i="19"/>
  <c r="Y68" i="19" s="1"/>
  <c r="W59" i="19"/>
  <c r="W55" i="19"/>
  <c r="Y55" i="19" s="1"/>
  <c r="W27" i="19"/>
  <c r="Y27" i="19" s="1"/>
  <c r="W26" i="19"/>
  <c r="Y26" i="19" s="1"/>
  <c r="H16" i="23"/>
  <c r="U20" i="46"/>
  <c r="S56" i="46"/>
  <c r="C22" i="20" s="1"/>
  <c r="T8" i="46"/>
  <c r="G8" i="21" s="1"/>
  <c r="C8" i="21"/>
  <c r="E8" i="21" s="1"/>
  <c r="T7" i="18"/>
  <c r="F8" i="21" s="1"/>
  <c r="B8" i="21"/>
  <c r="T15" i="18"/>
  <c r="F14" i="22" s="1"/>
  <c r="B14" i="22"/>
  <c r="V61" i="18"/>
  <c r="X61" i="18" s="1"/>
  <c r="F12" i="29"/>
  <c r="V63" i="18"/>
  <c r="X63" i="18" s="1"/>
  <c r="F16" i="29"/>
  <c r="T73" i="18"/>
  <c r="T75" i="18"/>
  <c r="T78" i="18"/>
  <c r="F22" i="31" s="1"/>
  <c r="T79" i="18"/>
  <c r="F24" i="31" s="1"/>
  <c r="T80" i="18"/>
  <c r="V29" i="18"/>
  <c r="X29" i="18" s="1"/>
  <c r="F8" i="24"/>
  <c r="I13" i="2"/>
  <c r="S30" i="46"/>
  <c r="C14" i="20" s="1"/>
  <c r="S12" i="46"/>
  <c r="C10" i="20" s="1"/>
  <c r="S49" i="46"/>
  <c r="C20" i="20" s="1"/>
  <c r="T43" i="46"/>
  <c r="T41" i="46"/>
  <c r="G16" i="25" s="1"/>
  <c r="T15" i="46"/>
  <c r="T14" i="46"/>
  <c r="G10" i="22" s="1"/>
  <c r="T9" i="46"/>
  <c r="G10" i="21" s="1"/>
  <c r="D90" i="46"/>
  <c r="Q70" i="46"/>
  <c r="R70" i="46" s="1"/>
  <c r="Q62" i="46"/>
  <c r="Q56" i="46"/>
  <c r="R56" i="46" s="1"/>
  <c r="Q49" i="46"/>
  <c r="R49" i="46" s="1"/>
  <c r="Q45" i="46"/>
  <c r="R45" i="46" s="1"/>
  <c r="Q36" i="46"/>
  <c r="Q30" i="46"/>
  <c r="C90" i="46"/>
  <c r="R74" i="46"/>
  <c r="T74" i="46" s="1"/>
  <c r="T67" i="46"/>
  <c r="G16" i="29" s="1"/>
  <c r="T65" i="46"/>
  <c r="T64" i="46"/>
  <c r="T59" i="46"/>
  <c r="G12" i="28" s="1"/>
  <c r="T50" i="46"/>
  <c r="G8" i="27" s="1"/>
  <c r="T46" i="46"/>
  <c r="G8" i="26" s="1"/>
  <c r="T40" i="46"/>
  <c r="T38" i="46"/>
  <c r="G10" i="25" s="1"/>
  <c r="T37" i="46"/>
  <c r="G8" i="25" s="1"/>
  <c r="T31" i="46"/>
  <c r="G8" i="24" s="1"/>
  <c r="T25" i="46"/>
  <c r="G16" i="23" s="1"/>
  <c r="T24" i="46"/>
  <c r="G14" i="23" s="1"/>
  <c r="T23" i="46"/>
  <c r="G12" i="23" s="1"/>
  <c r="E12" i="23"/>
  <c r="T22" i="46"/>
  <c r="G10" i="23" s="1"/>
  <c r="T21" i="46"/>
  <c r="G8" i="23" s="1"/>
  <c r="E18" i="22"/>
  <c r="R18" i="46"/>
  <c r="T18" i="46" s="1"/>
  <c r="E16" i="22"/>
  <c r="R17" i="46"/>
  <c r="T17" i="46" s="1"/>
  <c r="T16" i="46"/>
  <c r="G14" i="22" s="1"/>
  <c r="E14" i="22"/>
  <c r="E12" i="22"/>
  <c r="E10" i="22"/>
  <c r="R13" i="46"/>
  <c r="T13" i="46" s="1"/>
  <c r="R10" i="46"/>
  <c r="T10" i="46" s="1"/>
  <c r="I22" i="31"/>
  <c r="E8" i="30"/>
  <c r="O74" i="19"/>
  <c r="O65" i="19"/>
  <c r="X65" i="19"/>
  <c r="D21" i="29"/>
  <c r="E8" i="29"/>
  <c r="E16" i="25"/>
  <c r="O35" i="19"/>
  <c r="E10" i="25"/>
  <c r="D23" i="25"/>
  <c r="O21" i="19"/>
  <c r="L96" i="19"/>
  <c r="K96" i="19"/>
  <c r="M96" i="19"/>
  <c r="J96" i="19"/>
  <c r="I96" i="19"/>
  <c r="H96" i="19"/>
  <c r="G96" i="19"/>
  <c r="F96" i="19"/>
  <c r="E96" i="19"/>
  <c r="D96" i="19"/>
  <c r="C96" i="19"/>
  <c r="B96" i="19"/>
  <c r="O12" i="19"/>
  <c r="X6" i="19"/>
  <c r="C21" i="29"/>
  <c r="W49" i="46"/>
  <c r="C13" i="26"/>
  <c r="E14" i="23"/>
  <c r="E10" i="23"/>
  <c r="E16" i="23"/>
  <c r="E10" i="21"/>
  <c r="J90" i="46"/>
  <c r="U70" i="46"/>
  <c r="I90" i="46"/>
  <c r="U7" i="46"/>
  <c r="V38" i="46"/>
  <c r="X38" i="46" s="1"/>
  <c r="V37" i="46"/>
  <c r="X37" i="46" s="1"/>
  <c r="H90" i="46"/>
  <c r="N45" i="46"/>
  <c r="G90" i="46"/>
  <c r="S70" i="46"/>
  <c r="C26" i="20" s="1"/>
  <c r="S62" i="46"/>
  <c r="C24" i="20" s="1"/>
  <c r="S36" i="46"/>
  <c r="C16" i="20" s="1"/>
  <c r="S20" i="46"/>
  <c r="E90" i="46"/>
  <c r="T70" i="18"/>
  <c r="F28" i="20" s="1"/>
  <c r="T81" i="18"/>
  <c r="B13" i="30"/>
  <c r="U66" i="18"/>
  <c r="T68" i="18"/>
  <c r="Q66" i="18"/>
  <c r="R66" i="18" s="1"/>
  <c r="T66" i="18" s="1"/>
  <c r="T58" i="18"/>
  <c r="T52" i="18"/>
  <c r="F22" i="20" s="1"/>
  <c r="T53" i="18"/>
  <c r="T46" i="18"/>
  <c r="Q45" i="18"/>
  <c r="R45" i="18" s="1"/>
  <c r="U41" i="18"/>
  <c r="T42" i="18"/>
  <c r="Q41" i="18"/>
  <c r="R41" i="18" s="1"/>
  <c r="T39" i="18"/>
  <c r="T37" i="18"/>
  <c r="T36" i="18"/>
  <c r="T35" i="18"/>
  <c r="T34" i="18"/>
  <c r="T33" i="18"/>
  <c r="Q32" i="18"/>
  <c r="R32" i="18" s="1"/>
  <c r="T32" i="18" s="1"/>
  <c r="Q28" i="18"/>
  <c r="R28" i="18" s="1"/>
  <c r="B25" i="23"/>
  <c r="T24" i="18"/>
  <c r="T23" i="18"/>
  <c r="T22" i="18"/>
  <c r="J84" i="18"/>
  <c r="T21" i="18"/>
  <c r="D84" i="18"/>
  <c r="M84" i="18"/>
  <c r="L84" i="18"/>
  <c r="K84" i="18"/>
  <c r="H84" i="18"/>
  <c r="G84" i="18"/>
  <c r="F84" i="18"/>
  <c r="E84" i="18"/>
  <c r="T20" i="18"/>
  <c r="C84" i="18"/>
  <c r="Q19" i="18"/>
  <c r="R19" i="18" s="1"/>
  <c r="T19" i="18" s="1"/>
  <c r="T16" i="18"/>
  <c r="W11" i="18"/>
  <c r="I84" i="18"/>
  <c r="N11" i="18"/>
  <c r="B84" i="18"/>
  <c r="T12" i="18"/>
  <c r="N6" i="18"/>
  <c r="I8" i="12"/>
  <c r="I11" i="12" s="1"/>
  <c r="H17" i="11"/>
  <c r="H39" i="9"/>
  <c r="I39" i="9" s="1"/>
  <c r="H26" i="8"/>
  <c r="I26" i="8" s="1"/>
  <c r="I10" i="8"/>
  <c r="H32" i="7"/>
  <c r="E32" i="7"/>
  <c r="W56" i="46"/>
  <c r="N36" i="46"/>
  <c r="W36" i="46"/>
  <c r="M90" i="46"/>
  <c r="N70" i="46"/>
  <c r="W62" i="46"/>
  <c r="L90" i="46"/>
  <c r="W30" i="46"/>
  <c r="W20" i="46"/>
  <c r="W12" i="46"/>
  <c r="N62" i="46"/>
  <c r="N56" i="46"/>
  <c r="N49" i="46"/>
  <c r="N20" i="46"/>
  <c r="K90" i="46"/>
  <c r="N12" i="46"/>
  <c r="N7" i="46"/>
  <c r="I15" i="15"/>
  <c r="I17" i="11"/>
  <c r="E17" i="11"/>
  <c r="I17" i="10"/>
  <c r="E17" i="10"/>
  <c r="I32" i="7"/>
  <c r="I36" i="5"/>
  <c r="E36" i="5"/>
  <c r="I29" i="3"/>
  <c r="E29" i="3"/>
  <c r="O79" i="19"/>
  <c r="O58" i="19"/>
  <c r="Q7" i="46"/>
  <c r="S7" i="46"/>
  <c r="C8" i="20" s="1"/>
  <c r="E8" i="27"/>
  <c r="E8" i="23"/>
  <c r="E8" i="26"/>
  <c r="U28" i="18"/>
  <c r="S6" i="18"/>
  <c r="B8" i="20" s="1"/>
  <c r="V74" i="19"/>
  <c r="V65" i="19"/>
  <c r="V58" i="19"/>
  <c r="V50" i="19"/>
  <c r="V45" i="19"/>
  <c r="V35" i="19"/>
  <c r="V30" i="19"/>
  <c r="V21" i="19"/>
  <c r="V12" i="19"/>
  <c r="V6" i="19"/>
  <c r="T74" i="19"/>
  <c r="D26" i="20" s="1"/>
  <c r="T65" i="19"/>
  <c r="D24" i="20" s="1"/>
  <c r="T58" i="19"/>
  <c r="D22" i="20" s="1"/>
  <c r="T50" i="19"/>
  <c r="D20" i="20" s="1"/>
  <c r="T45" i="19"/>
  <c r="D18" i="20" s="1"/>
  <c r="T35" i="19"/>
  <c r="D16" i="20" s="1"/>
  <c r="T30" i="19"/>
  <c r="D14" i="20" s="1"/>
  <c r="T21" i="19"/>
  <c r="D12" i="20" s="1"/>
  <c r="T12" i="19"/>
  <c r="D10" i="20" s="1"/>
  <c r="T6" i="19"/>
  <c r="D8" i="20" s="1"/>
  <c r="R74" i="19"/>
  <c r="R65" i="19"/>
  <c r="R58" i="19"/>
  <c r="R50" i="19"/>
  <c r="R45" i="19"/>
  <c r="R35" i="19"/>
  <c r="R30" i="19"/>
  <c r="R21" i="19"/>
  <c r="R12" i="19"/>
  <c r="R6" i="19"/>
  <c r="Q6" i="18"/>
  <c r="R6" i="18" s="1"/>
  <c r="Q11" i="18"/>
  <c r="R11" i="18" s="1"/>
  <c r="D29" i="3"/>
  <c r="E26" i="8"/>
  <c r="F90" i="46"/>
  <c r="N70" i="18"/>
  <c r="N52" i="18"/>
  <c r="N32" i="18"/>
  <c r="N74" i="46"/>
  <c r="T72" i="46"/>
  <c r="T63" i="46"/>
  <c r="E12" i="21"/>
  <c r="B5" i="13"/>
  <c r="F5" i="13" s="1"/>
  <c r="C5" i="13"/>
  <c r="G5" i="13" s="1"/>
  <c r="B5" i="14"/>
  <c r="F5" i="14" s="1"/>
  <c r="C5" i="14"/>
  <c r="G5" i="14" s="1"/>
  <c r="B5" i="15"/>
  <c r="F5" i="15" s="1"/>
  <c r="C5" i="15"/>
  <c r="G5" i="15" s="1"/>
  <c r="B5" i="28"/>
  <c r="F5" i="28" s="1"/>
  <c r="C5" i="28"/>
  <c r="G5" i="28" s="1"/>
  <c r="B5" i="29"/>
  <c r="F5" i="29" s="1"/>
  <c r="C5" i="29"/>
  <c r="G5" i="29" s="1"/>
  <c r="B5" i="30"/>
  <c r="F5" i="30" s="1"/>
  <c r="C5" i="30"/>
  <c r="G5" i="30" s="1"/>
  <c r="E11" i="2"/>
  <c r="I11" i="2"/>
  <c r="E15" i="2"/>
  <c r="I15" i="2"/>
  <c r="E17" i="2"/>
  <c r="I17" i="2"/>
  <c r="E19" i="2"/>
  <c r="I19" i="2"/>
  <c r="E21" i="2"/>
  <c r="I21" i="2"/>
  <c r="E23" i="2"/>
  <c r="I23" i="2"/>
  <c r="E25" i="2"/>
  <c r="I25" i="2"/>
  <c r="E27" i="2"/>
  <c r="I27" i="2"/>
  <c r="E33" i="2"/>
  <c r="I33" i="2"/>
  <c r="F36" i="2"/>
  <c r="V32" i="46" l="1"/>
  <c r="X32" i="46" s="1"/>
  <c r="T45" i="46"/>
  <c r="F18" i="24"/>
  <c r="T41" i="18"/>
  <c r="V17" i="18"/>
  <c r="X17" i="18" s="1"/>
  <c r="H15" i="21"/>
  <c r="V66" i="46"/>
  <c r="X66" i="46" s="1"/>
  <c r="V59" i="46"/>
  <c r="X59" i="46" s="1"/>
  <c r="V60" i="46"/>
  <c r="X60" i="46" s="1"/>
  <c r="V51" i="46"/>
  <c r="X51" i="46" s="1"/>
  <c r="G12" i="27"/>
  <c r="V31" i="46"/>
  <c r="X31" i="46" s="1"/>
  <c r="F10" i="27"/>
  <c r="T11" i="18"/>
  <c r="V11" i="18" s="1"/>
  <c r="X11" i="18" s="1"/>
  <c r="V83" i="46"/>
  <c r="X83" i="46" s="1"/>
  <c r="V84" i="46"/>
  <c r="X84" i="46" s="1"/>
  <c r="V80" i="46"/>
  <c r="X80" i="46" s="1"/>
  <c r="G14" i="31"/>
  <c r="I14" i="31" s="1"/>
  <c r="G16" i="27"/>
  <c r="T28" i="18"/>
  <c r="F14" i="20" s="1"/>
  <c r="V28" i="46"/>
  <c r="I18" i="23" s="1"/>
  <c r="V49" i="18"/>
  <c r="X49" i="18" s="1"/>
  <c r="V13" i="18"/>
  <c r="X13" i="18" s="1"/>
  <c r="V14" i="18"/>
  <c r="X14" i="18" s="1"/>
  <c r="V9" i="18"/>
  <c r="X9" i="18" s="1"/>
  <c r="V77" i="46"/>
  <c r="X77" i="46" s="1"/>
  <c r="I14" i="29"/>
  <c r="G14" i="27"/>
  <c r="I14" i="27" s="1"/>
  <c r="V46" i="46"/>
  <c r="X46" i="46" s="1"/>
  <c r="V47" i="46"/>
  <c r="X47" i="46" s="1"/>
  <c r="V42" i="46"/>
  <c r="X42" i="46" s="1"/>
  <c r="C15" i="21"/>
  <c r="V9" i="46"/>
  <c r="X9" i="46" s="1"/>
  <c r="F21" i="29"/>
  <c r="V48" i="18"/>
  <c r="X48" i="18" s="1"/>
  <c r="V50" i="18"/>
  <c r="X50" i="18" s="1"/>
  <c r="B21" i="22"/>
  <c r="V8" i="18"/>
  <c r="X8" i="18" s="1"/>
  <c r="V7" i="18"/>
  <c r="X7" i="18" s="1"/>
  <c r="E13" i="26"/>
  <c r="H18" i="24"/>
  <c r="E19" i="27"/>
  <c r="H13" i="30"/>
  <c r="I16" i="31"/>
  <c r="H21" i="29"/>
  <c r="I8" i="24"/>
  <c r="G10" i="28"/>
  <c r="I10" i="28" s="1"/>
  <c r="T56" i="46"/>
  <c r="G22" i="20" s="1"/>
  <c r="V21" i="46"/>
  <c r="X21" i="46" s="1"/>
  <c r="I8" i="23" s="1"/>
  <c r="V24" i="46"/>
  <c r="X24" i="46" s="1"/>
  <c r="I14" i="23" s="1"/>
  <c r="T12" i="46"/>
  <c r="V12" i="46" s="1"/>
  <c r="X12" i="46" s="1"/>
  <c r="V76" i="46"/>
  <c r="X76" i="46" s="1"/>
  <c r="V86" i="46"/>
  <c r="X86" i="46" s="1"/>
  <c r="V85" i="46"/>
  <c r="X85" i="46" s="1"/>
  <c r="I18" i="31"/>
  <c r="E21" i="29"/>
  <c r="V67" i="46"/>
  <c r="X67" i="46" s="1"/>
  <c r="I16" i="27"/>
  <c r="X54" i="46"/>
  <c r="T49" i="46"/>
  <c r="G20" i="20" s="1"/>
  <c r="V50" i="46"/>
  <c r="X50" i="46" s="1"/>
  <c r="I10" i="27"/>
  <c r="G13" i="26"/>
  <c r="I10" i="26"/>
  <c r="J91" i="46"/>
  <c r="V16" i="46"/>
  <c r="X16" i="46" s="1"/>
  <c r="I14" i="22" s="1"/>
  <c r="V79" i="18"/>
  <c r="X79" i="18" s="1"/>
  <c r="T45" i="18"/>
  <c r="V45" i="18" s="1"/>
  <c r="X45" i="18" s="1"/>
  <c r="V43" i="18"/>
  <c r="X43" i="18" s="1"/>
  <c r="V38" i="18"/>
  <c r="X38" i="18" s="1"/>
  <c r="Q84" i="18"/>
  <c r="R84" i="18" s="1"/>
  <c r="I12" i="27"/>
  <c r="H25" i="23"/>
  <c r="I10" i="21"/>
  <c r="G18" i="20"/>
  <c r="V45" i="46"/>
  <c r="X45" i="46" s="1"/>
  <c r="V23" i="18"/>
  <c r="X23" i="18" s="1"/>
  <c r="F14" i="23"/>
  <c r="V34" i="18"/>
  <c r="X34" i="18" s="1"/>
  <c r="F10" i="25"/>
  <c r="V53" i="18"/>
  <c r="X53" i="18" s="1"/>
  <c r="F8" i="28"/>
  <c r="V81" i="18"/>
  <c r="X81" i="18" s="1"/>
  <c r="V13" i="46"/>
  <c r="X13" i="46" s="1"/>
  <c r="G8" i="22"/>
  <c r="I8" i="22" s="1"/>
  <c r="V78" i="18"/>
  <c r="X78" i="18" s="1"/>
  <c r="B18" i="28"/>
  <c r="V15" i="18"/>
  <c r="X15" i="18" s="1"/>
  <c r="V19" i="18"/>
  <c r="X19" i="18" s="1"/>
  <c r="F12" i="20"/>
  <c r="V21" i="18"/>
  <c r="X21" i="18" s="1"/>
  <c r="F10" i="23"/>
  <c r="V24" i="18"/>
  <c r="X24" i="18" s="1"/>
  <c r="F16" i="23"/>
  <c r="V35" i="18"/>
  <c r="X35" i="18" s="1"/>
  <c r="F12" i="25"/>
  <c r="V41" i="18"/>
  <c r="X41" i="18" s="1"/>
  <c r="F18" i="20"/>
  <c r="V46" i="18"/>
  <c r="X46" i="18" s="1"/>
  <c r="F8" i="27"/>
  <c r="V66" i="18"/>
  <c r="X66" i="18" s="1"/>
  <c r="F26" i="20"/>
  <c r="T20" i="46"/>
  <c r="C12" i="20"/>
  <c r="C31" i="20" s="1"/>
  <c r="V25" i="46"/>
  <c r="X25" i="46" s="1"/>
  <c r="I16" i="23" s="1"/>
  <c r="I10" i="25"/>
  <c r="I12" i="28"/>
  <c r="V18" i="46"/>
  <c r="X18" i="46" s="1"/>
  <c r="G18" i="22"/>
  <c r="V41" i="46"/>
  <c r="X41" i="46" s="1"/>
  <c r="I16" i="25" s="1"/>
  <c r="V43" i="46"/>
  <c r="X43" i="46" s="1"/>
  <c r="G20" i="25"/>
  <c r="F16" i="31"/>
  <c r="V75" i="18"/>
  <c r="X75" i="18" s="1"/>
  <c r="B15" i="21"/>
  <c r="V25" i="18"/>
  <c r="X25" i="18" s="1"/>
  <c r="F18" i="23"/>
  <c r="I18" i="29"/>
  <c r="Y71" i="19"/>
  <c r="V55" i="18"/>
  <c r="X55" i="18" s="1"/>
  <c r="F12" i="28"/>
  <c r="V39" i="18"/>
  <c r="X39" i="18" s="1"/>
  <c r="F20" i="25"/>
  <c r="V65" i="46"/>
  <c r="X65" i="46" s="1"/>
  <c r="G12" i="29"/>
  <c r="I12" i="29" s="1"/>
  <c r="V32" i="18"/>
  <c r="X32" i="18" s="1"/>
  <c r="F16" i="20"/>
  <c r="V36" i="18"/>
  <c r="X36" i="18" s="1"/>
  <c r="F14" i="25"/>
  <c r="V42" i="18"/>
  <c r="X42" i="18" s="1"/>
  <c r="F8" i="26"/>
  <c r="V68" i="18"/>
  <c r="X68" i="18" s="1"/>
  <c r="F10" i="30"/>
  <c r="S90" i="46"/>
  <c r="I16" i="29"/>
  <c r="V8" i="46"/>
  <c r="X8" i="46" s="1"/>
  <c r="I8" i="21" s="1"/>
  <c r="V22" i="46"/>
  <c r="X22" i="46" s="1"/>
  <c r="I10" i="23" s="1"/>
  <c r="I12" i="25"/>
  <c r="H37" i="31"/>
  <c r="V17" i="46"/>
  <c r="X17" i="46" s="1"/>
  <c r="G16" i="22"/>
  <c r="V74" i="46"/>
  <c r="X74" i="46" s="1"/>
  <c r="G28" i="20"/>
  <c r="F30" i="31"/>
  <c r="V80" i="18"/>
  <c r="X80" i="18" s="1"/>
  <c r="F12" i="31"/>
  <c r="V73" i="18"/>
  <c r="X73" i="18" s="1"/>
  <c r="X28" i="46"/>
  <c r="I8" i="28"/>
  <c r="Y59" i="19"/>
  <c r="H21" i="22"/>
  <c r="I10" i="24"/>
  <c r="V63" i="46"/>
  <c r="X63" i="46" s="1"/>
  <c r="G8" i="29"/>
  <c r="I8" i="29" s="1"/>
  <c r="V40" i="46"/>
  <c r="X40" i="46" s="1"/>
  <c r="G14" i="25"/>
  <c r="E15" i="21"/>
  <c r="V72" i="46"/>
  <c r="G10" i="30"/>
  <c r="G13" i="30" s="1"/>
  <c r="V10" i="46"/>
  <c r="X10" i="46" s="1"/>
  <c r="G12" i="21"/>
  <c r="V12" i="18"/>
  <c r="X12" i="18" s="1"/>
  <c r="F8" i="22"/>
  <c r="V16" i="18"/>
  <c r="X16" i="18" s="1"/>
  <c r="F16" i="22"/>
  <c r="V20" i="18"/>
  <c r="X20" i="18" s="1"/>
  <c r="F8" i="23"/>
  <c r="V22" i="18"/>
  <c r="X22" i="18" s="1"/>
  <c r="F12" i="23"/>
  <c r="V33" i="18"/>
  <c r="X33" i="18" s="1"/>
  <c r="F8" i="25"/>
  <c r="V37" i="18"/>
  <c r="X37" i="18" s="1"/>
  <c r="F16" i="25"/>
  <c r="V52" i="18"/>
  <c r="X52" i="18" s="1"/>
  <c r="V58" i="18"/>
  <c r="X58" i="18" s="1"/>
  <c r="F24" i="20"/>
  <c r="V70" i="18"/>
  <c r="X70" i="18" s="1"/>
  <c r="V23" i="46"/>
  <c r="X23" i="46" s="1"/>
  <c r="I12" i="23" s="1"/>
  <c r="H19" i="27"/>
  <c r="V64" i="46"/>
  <c r="X64" i="46" s="1"/>
  <c r="G10" i="29"/>
  <c r="I10" i="29" s="1"/>
  <c r="V14" i="46"/>
  <c r="X14" i="46" s="1"/>
  <c r="I10" i="22" s="1"/>
  <c r="V15" i="46"/>
  <c r="X15" i="46" s="1"/>
  <c r="G12" i="22"/>
  <c r="F8" i="30"/>
  <c r="V67" i="18"/>
  <c r="X67" i="18" s="1"/>
  <c r="I10" i="31"/>
  <c r="I8" i="31"/>
  <c r="G37" i="31"/>
  <c r="R62" i="46"/>
  <c r="T62" i="46" s="1"/>
  <c r="G18" i="24"/>
  <c r="R30" i="46"/>
  <c r="T30" i="46" s="1"/>
  <c r="C25" i="23"/>
  <c r="D91" i="46"/>
  <c r="G18" i="28"/>
  <c r="R36" i="46"/>
  <c r="T36" i="46" s="1"/>
  <c r="E25" i="23"/>
  <c r="Q90" i="46"/>
  <c r="R90" i="46" s="1"/>
  <c r="E8" i="22"/>
  <c r="E21" i="22" s="1"/>
  <c r="C21" i="22"/>
  <c r="R7" i="46"/>
  <c r="T7" i="46" s="1"/>
  <c r="I28" i="31"/>
  <c r="D13" i="30"/>
  <c r="I8" i="30"/>
  <c r="S74" i="19"/>
  <c r="U74" i="19" s="1"/>
  <c r="E26" i="20"/>
  <c r="S65" i="19"/>
  <c r="U65" i="19" s="1"/>
  <c r="E24" i="20"/>
  <c r="S58" i="19"/>
  <c r="U58" i="19" s="1"/>
  <c r="E22" i="20"/>
  <c r="S50" i="19"/>
  <c r="U50" i="19" s="1"/>
  <c r="E20" i="20"/>
  <c r="S45" i="19"/>
  <c r="U45" i="19" s="1"/>
  <c r="E18" i="20"/>
  <c r="T96" i="19"/>
  <c r="I8" i="25"/>
  <c r="H23" i="25"/>
  <c r="S35" i="19"/>
  <c r="U35" i="19" s="1"/>
  <c r="E16" i="20"/>
  <c r="S30" i="19"/>
  <c r="U30" i="19" s="1"/>
  <c r="M98" i="19"/>
  <c r="R96" i="19"/>
  <c r="S96" i="19" s="1"/>
  <c r="X96" i="19"/>
  <c r="J98" i="19"/>
  <c r="V96" i="19"/>
  <c r="G98" i="19"/>
  <c r="D98" i="19"/>
  <c r="S21" i="19"/>
  <c r="U21" i="19" s="1"/>
  <c r="S12" i="19"/>
  <c r="U12" i="19" s="1"/>
  <c r="E10" i="20"/>
  <c r="C23" i="25"/>
  <c r="E12" i="25"/>
  <c r="E23" i="25" s="1"/>
  <c r="E14" i="20"/>
  <c r="I8" i="27"/>
  <c r="U90" i="46"/>
  <c r="G25" i="23"/>
  <c r="G91" i="46"/>
  <c r="I8" i="26"/>
  <c r="M85" i="18"/>
  <c r="J85" i="18"/>
  <c r="D85" i="18"/>
  <c r="G85" i="18"/>
  <c r="U84" i="18"/>
  <c r="W84" i="18"/>
  <c r="S84" i="18"/>
  <c r="N84" i="18"/>
  <c r="F15" i="21"/>
  <c r="T6" i="18"/>
  <c r="E14" i="28"/>
  <c r="E18" i="28" s="1"/>
  <c r="C18" i="28"/>
  <c r="W90" i="46"/>
  <c r="N90" i="46"/>
  <c r="M91" i="46"/>
  <c r="B31" i="20"/>
  <c r="O96" i="19"/>
  <c r="X72" i="46"/>
  <c r="S79" i="19"/>
  <c r="E28" i="20"/>
  <c r="S6" i="19"/>
  <c r="U6" i="19" s="1"/>
  <c r="H8" i="20" s="1"/>
  <c r="C13" i="30"/>
  <c r="E10" i="30"/>
  <c r="E13" i="30" s="1"/>
  <c r="T70" i="46"/>
  <c r="E8" i="20"/>
  <c r="G36" i="2"/>
  <c r="I9" i="2"/>
  <c r="I36" i="2" s="1"/>
  <c r="C36" i="2"/>
  <c r="E36" i="2" s="1"/>
  <c r="F10" i="20" l="1"/>
  <c r="G23" i="25"/>
  <c r="V56" i="46"/>
  <c r="X56" i="46" s="1"/>
  <c r="G19" i="27"/>
  <c r="I18" i="24"/>
  <c r="V28" i="18"/>
  <c r="I18" i="28"/>
  <c r="V49" i="46"/>
  <c r="X49" i="46" s="1"/>
  <c r="F25" i="23"/>
  <c r="T90" i="46"/>
  <c r="V90" i="46" s="1"/>
  <c r="X90" i="46" s="1"/>
  <c r="G21" i="29"/>
  <c r="I14" i="25"/>
  <c r="G10" i="20"/>
  <c r="G21" i="22"/>
  <c r="I10" i="30"/>
  <c r="I13" i="30" s="1"/>
  <c r="I13" i="26"/>
  <c r="I20" i="25"/>
  <c r="I25" i="23"/>
  <c r="I12" i="22"/>
  <c r="I12" i="21"/>
  <c r="I15" i="21" s="1"/>
  <c r="F37" i="31"/>
  <c r="F13" i="30"/>
  <c r="F20" i="20"/>
  <c r="F13" i="26"/>
  <c r="F23" i="25"/>
  <c r="T84" i="18"/>
  <c r="V84" i="18" s="1"/>
  <c r="X84" i="18" s="1"/>
  <c r="F21" i="22"/>
  <c r="I19" i="27"/>
  <c r="V7" i="46"/>
  <c r="X7" i="46" s="1"/>
  <c r="G8" i="20"/>
  <c r="W65" i="19"/>
  <c r="Y65" i="19" s="1"/>
  <c r="H24" i="20"/>
  <c r="W12" i="19"/>
  <c r="Y12" i="19" s="1"/>
  <c r="H10" i="20"/>
  <c r="W35" i="19"/>
  <c r="Y35" i="19" s="1"/>
  <c r="H16" i="20"/>
  <c r="V36" i="46"/>
  <c r="X36" i="46" s="1"/>
  <c r="G16" i="20"/>
  <c r="V30" i="46"/>
  <c r="X30" i="46" s="1"/>
  <c r="G14" i="20"/>
  <c r="V20" i="46"/>
  <c r="X20" i="46" s="1"/>
  <c r="G12" i="20"/>
  <c r="F19" i="27"/>
  <c r="V6" i="18"/>
  <c r="X6" i="18" s="1"/>
  <c r="F8" i="20"/>
  <c r="W50" i="19"/>
  <c r="Y50" i="19" s="1"/>
  <c r="H20" i="20"/>
  <c r="I20" i="20" s="1"/>
  <c r="E12" i="20"/>
  <c r="E31" i="20" s="1"/>
  <c r="W45" i="19"/>
  <c r="Y45" i="19" s="1"/>
  <c r="H18" i="20"/>
  <c r="I18" i="20" s="1"/>
  <c r="W58" i="19"/>
  <c r="Y58" i="19" s="1"/>
  <c r="H22" i="20"/>
  <c r="I22" i="20" s="1"/>
  <c r="I18" i="22"/>
  <c r="W74" i="19"/>
  <c r="Y74" i="19" s="1"/>
  <c r="H26" i="20"/>
  <c r="V70" i="46"/>
  <c r="X70" i="46" s="1"/>
  <c r="G26" i="20"/>
  <c r="V62" i="46"/>
  <c r="X62" i="46" s="1"/>
  <c r="G24" i="20"/>
  <c r="W21" i="19"/>
  <c r="Y21" i="19" s="1"/>
  <c r="H12" i="20"/>
  <c r="W30" i="19"/>
  <c r="Y30" i="19" s="1"/>
  <c r="H14" i="20"/>
  <c r="I37" i="31"/>
  <c r="I16" i="22"/>
  <c r="F18" i="28"/>
  <c r="I21" i="29"/>
  <c r="U96" i="19"/>
  <c r="W96" i="19" s="1"/>
  <c r="Y96" i="19" s="1"/>
  <c r="O98" i="19"/>
  <c r="D31" i="20"/>
  <c r="G15" i="21"/>
  <c r="N91" i="46"/>
  <c r="N96" i="46" s="1"/>
  <c r="N85" i="18"/>
  <c r="X28" i="18"/>
  <c r="U79" i="19"/>
  <c r="W6" i="19"/>
  <c r="F31" i="20" l="1"/>
  <c r="I23" i="25"/>
  <c r="I10" i="20"/>
  <c r="I26" i="20"/>
  <c r="I24" i="20"/>
  <c r="I16" i="20"/>
  <c r="I12" i="20"/>
  <c r="I21" i="22"/>
  <c r="W79" i="19"/>
  <c r="Y79" i="19" s="1"/>
  <c r="H28" i="20"/>
  <c r="I28" i="20" s="1"/>
  <c r="I14" i="20"/>
  <c r="G31" i="20"/>
  <c r="Y6" i="19"/>
  <c r="H31" i="20" l="1"/>
  <c r="I8" i="20"/>
  <c r="I31" i="20" s="1"/>
</calcChain>
</file>

<file path=xl/sharedStrings.xml><?xml version="1.0" encoding="utf-8"?>
<sst xmlns="http://schemas.openxmlformats.org/spreadsheetml/2006/main" count="1792" uniqueCount="434">
  <si>
    <t>RUBRO</t>
  </si>
  <si>
    <t xml:space="preserve"> </t>
  </si>
  <si>
    <t>PRESUPUESTO</t>
  </si>
  <si>
    <t>VARIACION</t>
  </si>
  <si>
    <t>ACUMULADO DEL EJERCICIO</t>
  </si>
  <si>
    <t>CUADRO ANALITICO DE INGRESOS POR RUBROS</t>
  </si>
  <si>
    <t>IMPUESTOS</t>
  </si>
  <si>
    <t>DERECHOS</t>
  </si>
  <si>
    <t>PRODUCTOS</t>
  </si>
  <si>
    <t>APROVECHAMIENTOS</t>
  </si>
  <si>
    <t>PARTICIPACIONES</t>
  </si>
  <si>
    <t>FONDO DE INFRAESTRUCTURA SOCIAL</t>
  </si>
  <si>
    <t>FONDO PARA EL FORTALECIMIENTO MPAL.</t>
  </si>
  <si>
    <t>FONDO DESCENTRALIZADO</t>
  </si>
  <si>
    <t>OTRAS APORTACIONES</t>
  </si>
  <si>
    <t>CONTRIBUCION DE VECINOS</t>
  </si>
  <si>
    <t>FINANCIAMIENTO</t>
  </si>
  <si>
    <t>OTROS</t>
  </si>
  <si>
    <t>TOTAL</t>
  </si>
  <si>
    <t>ANALISIS DE LAS VARIACIONES</t>
  </si>
  <si>
    <t>CUADRO ANALITICO DEL RUBRO IMPUESTOS</t>
  </si>
  <si>
    <t>CONCEPTO</t>
  </si>
  <si>
    <t>PREDIAL</t>
  </si>
  <si>
    <t>ADQUISICION DE INMUEBLES</t>
  </si>
  <si>
    <t>DIVERSIONES Y ESPECTACULOS PUBLICOS</t>
  </si>
  <si>
    <t>JUEGOS PERMITIDOS</t>
  </si>
  <si>
    <t>AUM. DE VALOR Y MEJ. ESPECIFICA DE LA PROP</t>
  </si>
  <si>
    <t>RECARGOS Y ACCESORIOS</t>
  </si>
  <si>
    <t>CUADRO ANALITICO DEL RUBRO DERECHOS</t>
  </si>
  <si>
    <t>COOPERACION PARA OBRAS PUBLICAS</t>
  </si>
  <si>
    <t>SERVICIOS PUBLICOS</t>
  </si>
  <si>
    <t>CONSTRUCCIONES Y URBANIZACIONES</t>
  </si>
  <si>
    <t>CERT.AUT.CONSTANCIAS Y REGISTROS</t>
  </si>
  <si>
    <t>INSCRIPCION Y REFRENDO</t>
  </si>
  <si>
    <t>EXPEDICION DE CEDULA DE EMPADRONAMIENTO</t>
  </si>
  <si>
    <t>Y PAT. (SUSPENDIDO)</t>
  </si>
  <si>
    <t>REVISION, INSPECCION Y SERVICIOS</t>
  </si>
  <si>
    <t>EXPEDICION Y LICENCIAS</t>
  </si>
  <si>
    <t>LIMPIEZA DE LOTES BALDIOS</t>
  </si>
  <si>
    <t>LIMPIA Y RECOLECC. DE DESECHOS INDS.Y COM</t>
  </si>
  <si>
    <t>OCUPACION DE LA VIA PUBLICA</t>
  </si>
  <si>
    <t>DIVERSOS</t>
  </si>
  <si>
    <t>Elaborado por la Comision Municipal de Hacienda</t>
  </si>
  <si>
    <t>CUADRO ANALITICO DEL RUBRO CONTRIBUCIONES POR NUEVOS FRACCIONAMIENTOS</t>
  </si>
  <si>
    <t>CONSTRUCCION DE NUEVAS EDIFICACIONES</t>
  </si>
  <si>
    <t>CUADRO ANALITICO DEL RUBRO PRODUCTOS</t>
  </si>
  <si>
    <t>ARRENDAMIENTO O EXPL. DE BIENES</t>
  </si>
  <si>
    <t>CREDITOS A FAVOR DEL MUNICIPIO</t>
  </si>
  <si>
    <t>VENTA DE BIENES MOSTRENCOS</t>
  </si>
  <si>
    <t>Sobre el ejercicio de Act. Mercantiles</t>
  </si>
  <si>
    <t>Predial</t>
  </si>
  <si>
    <t>Adquisición de Inmuebles</t>
  </si>
  <si>
    <t>Diversiones y Espectáculos Públicos</t>
  </si>
  <si>
    <t>Juegos Permitidos</t>
  </si>
  <si>
    <t>Adquisión de Cítricos (suspendido)</t>
  </si>
  <si>
    <t>Aumento de valor y mej. Esp. De la Prop.</t>
  </si>
  <si>
    <t>Recargos y Accesorios</t>
  </si>
  <si>
    <t>Cooperación para Obras Públicas</t>
  </si>
  <si>
    <t>Servicios Públicos</t>
  </si>
  <si>
    <t>Construcciones y Urbanizaciones</t>
  </si>
  <si>
    <t>Certificaciones, autorizaciones, constancias y re</t>
  </si>
  <si>
    <t>Inscripción y refrendo</t>
  </si>
  <si>
    <t>Expedición de Cédula de empadronamiento</t>
  </si>
  <si>
    <t>Revisión, Inspección y Servicios</t>
  </si>
  <si>
    <t>Expedición de licencias</t>
  </si>
  <si>
    <t>Limpieza de lotes baldíos</t>
  </si>
  <si>
    <t>Limpia y recolección de desechos inds. y com.</t>
  </si>
  <si>
    <t>Ocupación de la Vía Pública</t>
  </si>
  <si>
    <t>Diversos</t>
  </si>
  <si>
    <t>CONTRIBUCION POR NUEVOS FRACCS.</t>
  </si>
  <si>
    <t>Contribución para nuevos fraccs, edificaciones</t>
  </si>
  <si>
    <t>Productos</t>
  </si>
  <si>
    <t>Enajenación de bienes muebles e inmuebles</t>
  </si>
  <si>
    <t>Arrendamientyo o expl. De bienes muebles e inm.</t>
  </si>
  <si>
    <t>Créditos a favor del Municipio</t>
  </si>
  <si>
    <t>Establecimientos o empresas que dependan del M</t>
  </si>
  <si>
    <t>Venta de bienes mostrencos</t>
  </si>
  <si>
    <t>Venta de objetos recogidos por los deptos de la A.</t>
  </si>
  <si>
    <t>Depósitos de escombros y desechos vegetales</t>
  </si>
  <si>
    <t>Venta por impresos, formatos y papel especial</t>
  </si>
  <si>
    <t>Intereses</t>
  </si>
  <si>
    <t>Eventos Municipales</t>
  </si>
  <si>
    <t>Multas</t>
  </si>
  <si>
    <t>Donativos</t>
  </si>
  <si>
    <t>Subsidios</t>
  </si>
  <si>
    <t>Cauciones cuya perdida se declare a fav. Del Munic</t>
  </si>
  <si>
    <t>Indemnizaciones</t>
  </si>
  <si>
    <t>Ingresos del DIF Municipal</t>
  </si>
  <si>
    <t>Participaciones</t>
  </si>
  <si>
    <t>Fondo General de Participaciones</t>
  </si>
  <si>
    <t>Fondo Nacional de Fomento Municipal</t>
  </si>
  <si>
    <t>Fondo para reordenamiento del comercio Urbano</t>
  </si>
  <si>
    <t>Tenencia</t>
  </si>
  <si>
    <t>Control vehicular</t>
  </si>
  <si>
    <t>Impuestos sobre Automóviles Nuevos</t>
  </si>
  <si>
    <t>Impuesto especial sobre producción y servicio</t>
  </si>
  <si>
    <t>Fondo de Infraestructura Social</t>
  </si>
  <si>
    <t>Aportación del Estado Fondo 3</t>
  </si>
  <si>
    <t>Aportación de vecinos Fondo 3</t>
  </si>
  <si>
    <t>Intereses Fondo 3</t>
  </si>
  <si>
    <t>FONDO PARA EL FORT. MUNICIPAL</t>
  </si>
  <si>
    <t>Fondo para el fortalecimiento Municipal</t>
  </si>
  <si>
    <t>Aport. Fed. Fondo p/fortalecimiento Municipal</t>
  </si>
  <si>
    <t>Aportación del Estado Fondo 4</t>
  </si>
  <si>
    <t>Aportación de Vecinos Fondo 4</t>
  </si>
  <si>
    <t>Intereses fondo 4</t>
  </si>
  <si>
    <t>Fondos descentralizados Estatales</t>
  </si>
  <si>
    <t>Programa de Rehab. Y mant. A escuelas</t>
  </si>
  <si>
    <t>Apoyo a la vivienda</t>
  </si>
  <si>
    <t>Progr p/abatir rezago educ. inicial y bás (PAREIB)</t>
  </si>
  <si>
    <t>Fondo Secretaría de Educación Pública</t>
  </si>
  <si>
    <t>Contribución de vecinos</t>
  </si>
  <si>
    <t>FINANCIAMIENTOS</t>
  </si>
  <si>
    <t>Financiamientos</t>
  </si>
  <si>
    <t>Bancos</t>
  </si>
  <si>
    <t>Arrendamiento Financiero</t>
  </si>
  <si>
    <t>Préstamos de Gobierno del Estado</t>
  </si>
  <si>
    <t>Otros</t>
  </si>
  <si>
    <t>SUMA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</si>
  <si>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</si>
  <si>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</si>
  <si>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</si>
  <si>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</si>
  <si>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</si>
  <si>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</si>
  <si>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</si>
  <si>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</si>
  <si>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</si>
  <si>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</si>
  <si>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</si>
  <si>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</si>
  <si>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</t>
  </si>
  <si>
    <t>DEPOSITO DE ESCOMBROS Y DESECHOS VEG.</t>
  </si>
  <si>
    <t>INTERESES</t>
  </si>
  <si>
    <t>EVENTOS MUNICIPALES</t>
  </si>
  <si>
    <t>CUADRO ANALITICO DEL RUBRO APROVECHAMIENTOS</t>
  </si>
  <si>
    <t>MULTAS</t>
  </si>
  <si>
    <t>DONATIVOS</t>
  </si>
  <si>
    <t xml:space="preserve">CAUCIONES CUYA PERDIDA SE DECLARE A </t>
  </si>
  <si>
    <t>FAVOR DEL MUNICIPIO</t>
  </si>
  <si>
    <t>INDEMNIZACIONES</t>
  </si>
  <si>
    <t>CUADRO ANALITICO DEL RUBRO PARTICIPACIONES</t>
  </si>
  <si>
    <t>FONDO GENERAL DE PARTICIPACIONES</t>
  </si>
  <si>
    <t>FONDO NACIONAL DE FOMENTO MUNICIPAL</t>
  </si>
  <si>
    <t>TENENCIA</t>
  </si>
  <si>
    <t>CONTROL VEHICULAR</t>
  </si>
  <si>
    <t>IMPUESTO SOBRE AUTOMOVILES NUEVOS</t>
  </si>
  <si>
    <t>CUADRO ANALITICO DEL RUBRO FONDO DE INFRAESTRUCTURA SOCIAL MUNICIPAL</t>
  </si>
  <si>
    <t>APORTACION FEDERAL</t>
  </si>
  <si>
    <t>APORTACION DEL ESTADO</t>
  </si>
  <si>
    <t>APORTACION DE VECINOS</t>
  </si>
  <si>
    <t>CUADRO ANALITICO DEL RUBRO FONDO PARA EL FORTALECIMIENTO MUNICIPAL</t>
  </si>
  <si>
    <t>CUADRO ANALITICO DEL RUBRO FONDO DESCENTRALIZADO</t>
  </si>
  <si>
    <t>CUADRO ANALITICO DEL RUBRO OTRAS APORTACIONES</t>
  </si>
  <si>
    <t>APOYO A LA VIVIENDA</t>
  </si>
  <si>
    <t>CUADRO ANALITICO DEL RUBRO CONTRIBUCION DE VECINOS</t>
  </si>
  <si>
    <t>CUADRO ANALITICO DEL RUBRO FINANCIAMIENTO</t>
  </si>
  <si>
    <t>BANCOS</t>
  </si>
  <si>
    <t>ARRENDAMIENTO FINANCIERO</t>
  </si>
  <si>
    <t>PRESTAMOS DE GOBIERNO DEL ESTADO</t>
  </si>
  <si>
    <t>CUADRO ANALITICO DEL RUBRO OTROS</t>
  </si>
  <si>
    <t>ADMINISTRACION PUBLICA</t>
  </si>
  <si>
    <t>Administración de la Función Pública</t>
  </si>
  <si>
    <t>Gastos de la Función</t>
  </si>
  <si>
    <t>Gastos Administrativos</t>
  </si>
  <si>
    <t>SERVICIOS COMUNITARIOS</t>
  </si>
  <si>
    <t>Alumbrado Público</t>
  </si>
  <si>
    <t>Limpia Municipal</t>
  </si>
  <si>
    <t>Mantenimiento de Vías Públicas</t>
  </si>
  <si>
    <t>Parques, jardines y plazas</t>
  </si>
  <si>
    <t xml:space="preserve">Panteones Municipales </t>
  </si>
  <si>
    <t>DESARROLLO SOCIAL</t>
  </si>
  <si>
    <t>Educación</t>
  </si>
  <si>
    <t>Cultura</t>
  </si>
  <si>
    <t>Asistencia Social</t>
  </si>
  <si>
    <t>Fomento al Deporte</t>
  </si>
  <si>
    <t>Aportaciones a centros asistenciales</t>
  </si>
  <si>
    <t>SEGURIDAD PUBLICA Y TRANSITO</t>
  </si>
  <si>
    <t>Seguridad Pública</t>
  </si>
  <si>
    <t>Tránsito</t>
  </si>
  <si>
    <t>MANTENIMIENTO Y CONSERV. ACTIVOS</t>
  </si>
  <si>
    <t>Mantenimiento de Equipo de transporte</t>
  </si>
  <si>
    <t>Equipo de Cómputo</t>
  </si>
  <si>
    <t>Equipo de Oficina</t>
  </si>
  <si>
    <t>Equipo Pesado</t>
  </si>
  <si>
    <t>ADQUISICIONES</t>
  </si>
  <si>
    <t>Bienes Muebles</t>
  </si>
  <si>
    <t>Bienes Inmuebles</t>
  </si>
  <si>
    <t>DESARROLLO URBANO Y ECOLOGIA</t>
  </si>
  <si>
    <t>Obras Públicas Directas</t>
  </si>
  <si>
    <t>Obras por participación</t>
  </si>
  <si>
    <t>Ecología</t>
  </si>
  <si>
    <t>Programa Estatal de Inversión</t>
  </si>
  <si>
    <t>FONDO DE INFRAEST. SOC. MPAL</t>
  </si>
  <si>
    <t>Estímulos de la Educación  Básica</t>
  </si>
  <si>
    <t>Desarrollo Institucional Mpal.</t>
  </si>
  <si>
    <t>Gastos Indirectos</t>
  </si>
  <si>
    <t>Obras del Fondo 3 Ramo 33</t>
  </si>
  <si>
    <t>FONDO DE FORATALECIMIENTO MPAL.</t>
  </si>
  <si>
    <t>Obligaciones Bancarias</t>
  </si>
  <si>
    <t>Créditos a las Inst. Financieras</t>
  </si>
  <si>
    <t>Alumbrado Público F-4 Ramo 33</t>
  </si>
  <si>
    <t>Obras del Fondo 4</t>
  </si>
  <si>
    <t>OBLIGACIONES FINANCIERAS</t>
  </si>
  <si>
    <t>Pago de Obligaciones</t>
  </si>
  <si>
    <t>MANTENIMIENTO Y CONSERVACION DE ACTIVOS</t>
  </si>
  <si>
    <t>FONDO DE LA INFRAESTRUCTURA SOCIAL</t>
  </si>
  <si>
    <t>FONDO DE FORTALECIMIENTO MUNICIPAL</t>
  </si>
  <si>
    <t>CUADRO ANALITICO DE EGRESOS POR PROGRAMAS</t>
  </si>
  <si>
    <t>CUADRO ANALITICO DEL PROGRAMA ADMINISTRACION PUBLICA</t>
  </si>
  <si>
    <t>ADMINISTRACION DE LA FUNCION PUBLICA</t>
  </si>
  <si>
    <t>GASTOS DE LA FUNCION</t>
  </si>
  <si>
    <t>GASTOS ADMINISTRATIVOS</t>
  </si>
  <si>
    <t>CUADRO ANALITICO DEL PROGRAMA SERVICIOS COMUNITARIOS</t>
  </si>
  <si>
    <t>LIMPIA MUNICIPAL</t>
  </si>
  <si>
    <t>MANTENIMIENTO DE VIAS PUBLICAS</t>
  </si>
  <si>
    <t>PARQUES, JARDINES Y PLAZAS</t>
  </si>
  <si>
    <t>PANTEONES MUNICIPALES</t>
  </si>
  <si>
    <t>AGUA POTABLE</t>
  </si>
  <si>
    <t>CUADRO ANALITICO DEL PROGRAMA DESARROLLO SOCIAL</t>
  </si>
  <si>
    <t>EDUCACION</t>
  </si>
  <si>
    <t>CULTURA</t>
  </si>
  <si>
    <t>ASISTENCIA SOCIAL</t>
  </si>
  <si>
    <t>FOMENTO AL DEPORTE</t>
  </si>
  <si>
    <t>APORTACIONES A CENTROS ASISTENCIALES</t>
  </si>
  <si>
    <t>CUADRO ANALITICO DEL PROGRAMA DE SEGURIDAD PUBLICA</t>
  </si>
  <si>
    <t>TRANSITO</t>
  </si>
  <si>
    <t>EQUIPO DE TRANSPORTE</t>
  </si>
  <si>
    <t>EQUIPO DE COMPUTO</t>
  </si>
  <si>
    <t>EQUIPO DE OFICINA</t>
  </si>
  <si>
    <t>EQUIPO PESADO</t>
  </si>
  <si>
    <t>CUADRO ANALITICO DEL PROGRAMA DE MANTENIMIENTO Y CONSERVACION DE ACTIVOS</t>
  </si>
  <si>
    <t>BIENES MUEBLES</t>
  </si>
  <si>
    <t>BIENES INMUEBLES</t>
  </si>
  <si>
    <t>CUADRO ANALITICO DEL PROGRAMA DE ADQUISICIONES</t>
  </si>
  <si>
    <t>CUADRO ANALITICO DEL PROGRAMA DE DESARROLLO URBANO Y ECOLOGIA</t>
  </si>
  <si>
    <t>OBRAS PUBLICAS DIRECTAS</t>
  </si>
  <si>
    <t>OBRAS POR COOPERACION</t>
  </si>
  <si>
    <t>OBRAS POR COOPARTICIPACION</t>
  </si>
  <si>
    <t>ECOLOGIA</t>
  </si>
  <si>
    <t>ESTIMULOS A LA EDUCACION BASICA</t>
  </si>
  <si>
    <t>GASTOS INDIRECTOS</t>
  </si>
  <si>
    <t>OBRAS</t>
  </si>
  <si>
    <t>CREDITOS CON INSTITUCIONES FINANCIERAS</t>
  </si>
  <si>
    <t>POLICIA Y TRANSITO</t>
  </si>
  <si>
    <t xml:space="preserve">ALUMBRADO PUBLICO </t>
  </si>
  <si>
    <t>CUADRO ANALITICO DEL PROGRAMA DE FONDO DE FORTALECIMIENTO MUNICIPAL</t>
  </si>
  <si>
    <t>CUADRO ANALITICO DEL PROGRAMA  DE INFRAESTRUCTURA SOCIAL</t>
  </si>
  <si>
    <t>CUADRO ANALITICO DEL PROGRAMA DE OBLIGACIONES FINANCIERAS</t>
  </si>
  <si>
    <t>CUADRO ANALITICO DEL PROGRAMA DEL PROGRAMA OTROS</t>
  </si>
  <si>
    <t>EDIFICIOS PUBLICOS</t>
  </si>
  <si>
    <t>INGRESOS REALES</t>
  </si>
  <si>
    <t>ACUMULADO</t>
  </si>
  <si>
    <t>EGRESOS REALES</t>
  </si>
  <si>
    <t>Edificios Públicos</t>
  </si>
  <si>
    <t>1er. Trim</t>
  </si>
  <si>
    <t>1er. TRIM.</t>
  </si>
  <si>
    <t>2do. TRIM</t>
  </si>
  <si>
    <t>3ER. TRIM</t>
  </si>
  <si>
    <t>4O. TRIM</t>
  </si>
  <si>
    <t>2do., trim</t>
  </si>
  <si>
    <t>OBLIGACIONES BANCARIAS</t>
  </si>
  <si>
    <t>PAGO DE OBLIGACIONES</t>
  </si>
  <si>
    <t>Fondo de Desastres Natuales (Fonden)</t>
  </si>
  <si>
    <t>BONIF. Y DSCTO. S/IMPTO. PREDIAL</t>
  </si>
  <si>
    <t>DESCTO SOBRE PARTICIPACIONES</t>
  </si>
  <si>
    <t>GOB. DEL ESTADO (PROGR. EST. DE INV)</t>
  </si>
  <si>
    <t>FONO DE DESASTRES NATURALES (FONDEN)</t>
  </si>
  <si>
    <t>APORT. A LA VIVIENDA</t>
  </si>
  <si>
    <t>FONDO DE DESASTRES NATURALES (FONDEN)</t>
  </si>
  <si>
    <t>MANTENIMIENTO A EQ. DE TRANSPORTE(COMB)</t>
  </si>
  <si>
    <t>SEGURIDAD PUBLICA</t>
  </si>
  <si>
    <t>PROGR.INTEG. ABATIR REZADO ED. (PIARE)</t>
  </si>
  <si>
    <t>4° TRIM.</t>
  </si>
  <si>
    <t>Fondo descentralizado</t>
  </si>
  <si>
    <t>PROTECCION CIVIL</t>
  </si>
  <si>
    <t>ALUMBRADO PUBLICO</t>
  </si>
  <si>
    <t>SEGURIDAD PÚBLICA</t>
  </si>
  <si>
    <t>RPGRAMA ESTATAL DE INVERSION</t>
  </si>
  <si>
    <t>Obras por cooperación</t>
  </si>
  <si>
    <t>Proteccion Civil</t>
  </si>
  <si>
    <t>OBRAS DEL FONDO 33 RAMO 33</t>
  </si>
  <si>
    <t>ENAJENACION DE BIENES MUEBLES E INMUEBLES</t>
  </si>
  <si>
    <t>INGRESOS DEL DIF MPAL.</t>
  </si>
  <si>
    <t>ADQUISICIONES DE CITRICOS (SUSPENDIDOS)</t>
  </si>
  <si>
    <t>FONDO P/REORDENAMIENTO DEL COMERCIO URBANO</t>
  </si>
  <si>
    <t>ESTABLECIMIENTOS O EMPRESAS QUE DEPENDAN</t>
  </si>
  <si>
    <t>DEL MUNICIPIO</t>
  </si>
  <si>
    <t>VENTA DE OBJETOS RECOGIDOS POR LOS DEPTOS.</t>
  </si>
  <si>
    <t>VENTA DE IMPRESOS, FORMATOS Y PAPEL ESPECIAL</t>
  </si>
  <si>
    <t>CONTRIBUCIONES POR NUEVOS FRACCIONAMIENTOS</t>
  </si>
  <si>
    <t>Aportación Federal Fondo de Infraest. Social</t>
  </si>
  <si>
    <t xml:space="preserve">                </t>
  </si>
  <si>
    <t>PROGRAMA 3X1 PAVIMENTO CONG. JUAREZ</t>
  </si>
  <si>
    <t>FISE</t>
  </si>
  <si>
    <t>FONDO CONADE INDE PMC</t>
  </si>
  <si>
    <t>FONDO P´ DESARROLLO MUNICIPAL</t>
  </si>
  <si>
    <t xml:space="preserve">PROY.OBRAS X COND. DEL MUNICIPIO </t>
  </si>
  <si>
    <t xml:space="preserve">Bomberos </t>
  </si>
  <si>
    <t>Bomberos</t>
  </si>
  <si>
    <t>PRESUPUESTO AUTORIZADO DE INGRESOS</t>
  </si>
  <si>
    <t xml:space="preserve">PROY. OBRAS  x COND. DEL MUNICIPIO </t>
  </si>
  <si>
    <t xml:space="preserve">FONDO P´DESARROLLO MUNICIPAL </t>
  </si>
  <si>
    <t xml:space="preserve">FISE </t>
  </si>
  <si>
    <t>Otros Ingresos</t>
  </si>
  <si>
    <t>Combustibles y Lubricantes</t>
  </si>
  <si>
    <t>Subsidios (Cargo)</t>
  </si>
  <si>
    <t>Reduccion por Pronto Pago (Cargo)</t>
  </si>
  <si>
    <t>Recargos Predial.</t>
  </si>
  <si>
    <t>Predial presente año</t>
  </si>
  <si>
    <t>Rezago</t>
  </si>
  <si>
    <t>Venta Final de Gasolina y Diesel</t>
  </si>
  <si>
    <t>Gob. Del Estado (FOPAM)</t>
  </si>
  <si>
    <t>FONDO DE FISCALIZACION</t>
  </si>
  <si>
    <t>IMPUESTO ESPECIAL SOBRE PRODUCCIÓN Y SERVICIO</t>
  </si>
  <si>
    <t>FONDO FOPAM</t>
  </si>
  <si>
    <t xml:space="preserve">FONDO FIDEM </t>
  </si>
  <si>
    <t>FIDEICOMISO DESARROLLO DE E,F,Y MPIOS(FIDEM)</t>
  </si>
  <si>
    <t>Programa 3 X 1 Nigrantes (SEDESOL)</t>
  </si>
  <si>
    <t>INFORMACION SEGUNDO TRIMESTRE</t>
  </si>
  <si>
    <t>PROGRAMA NUEVO LEON DECIDIMOS TODOS</t>
  </si>
  <si>
    <t>Programa Tu Casa</t>
  </si>
  <si>
    <t>PROGRAMA TU CASA</t>
  </si>
  <si>
    <t>GOBIERNO DEL ESTADO (PROGR. ESTATALDE INVERSION</t>
  </si>
  <si>
    <t>Fondo de Fiscalizacion</t>
  </si>
  <si>
    <t>OK</t>
  </si>
  <si>
    <t>Fondo para el Desarrollo Municipal</t>
  </si>
  <si>
    <t>Programa obras por conducto de Municipios</t>
  </si>
  <si>
    <t>Fondo de Pavimentacion ( FOPAM)</t>
  </si>
  <si>
    <t>Programa Fondos Federales</t>
  </si>
  <si>
    <t>Programa de Obras por Conducto de Municipios</t>
  </si>
  <si>
    <t>Programas Federales</t>
  </si>
  <si>
    <t>MUNICIPIO DE GARCIA, NUEVO LEON</t>
  </si>
  <si>
    <t>EJERCICIO 2016</t>
  </si>
  <si>
    <t>EJERCICIO 2017</t>
  </si>
  <si>
    <t>Inscripciones y Refrendo</t>
  </si>
  <si>
    <t>Expedición de Licencias</t>
  </si>
  <si>
    <t xml:space="preserve">Limpia y Recolección de Desechos </t>
  </si>
  <si>
    <t>Mercados Rodantes</t>
  </si>
  <si>
    <t>Servicio de Corrales</t>
  </si>
  <si>
    <t>Servicios Municipales de Cementerios</t>
  </si>
  <si>
    <t>Enajenación de Bienes Muebles e Inmuebles</t>
  </si>
  <si>
    <t>Arrendamiento o Explotación de Bienes Muebles e Inmuebles</t>
  </si>
  <si>
    <t>Aplicación de Examen de Aprob. de Licencia</t>
  </si>
  <si>
    <t xml:space="preserve">Fondo de extraccion de Hidrocarburos  </t>
  </si>
  <si>
    <t>ISR</t>
  </si>
  <si>
    <t>Fondo de Estabilización de Ingresos (FEIEF)</t>
  </si>
  <si>
    <t>ESTATALES</t>
  </si>
  <si>
    <t>Fondo Descentralizado de Seguridad (ISN)</t>
  </si>
  <si>
    <t>0.6 Cuotas por Derechos de Control Vehicular (ICV)</t>
  </si>
  <si>
    <t>Impuesto Sobre Tenencia</t>
  </si>
  <si>
    <t>0.6 CUOTAS DERECHOS C.VEHICULAR</t>
  </si>
  <si>
    <t>Fondo de Ultracrecimiento</t>
  </si>
  <si>
    <t>Programa Fortaseg</t>
  </si>
  <si>
    <t>PROG. INFRAEST. A LA VIVIENDA 2016 (FEDERAL)</t>
  </si>
  <si>
    <t>Fondo IMMujeres 2016</t>
  </si>
  <si>
    <t>Provisiones Económicas</t>
  </si>
  <si>
    <t>Fondo Minero 1</t>
  </si>
  <si>
    <t>FONDO FORTALECIMIENTO FINANCIERO (FOFIN2)</t>
  </si>
  <si>
    <t>Limpia y Recolección de Desechos Industriales y Comerciales</t>
  </si>
  <si>
    <t>Arrendamiento o expl. De bienes muebles e inm.</t>
  </si>
  <si>
    <t>Fondo de Fomento Municipal</t>
  </si>
  <si>
    <t>Impuesto sobre Automóviles Nuevos</t>
  </si>
  <si>
    <t>Impuesto Especial sobre Producción y Servicios</t>
  </si>
  <si>
    <t>Fondo de Fiscalización</t>
  </si>
  <si>
    <t>Recaudación de la Venta Final de Gasolina y Diesel</t>
  </si>
  <si>
    <t>Fondo de Extraccion de Hidrocarburos</t>
  </si>
  <si>
    <t>Fondo Metropolitano</t>
  </si>
  <si>
    <t>Fondo FORTASEG</t>
  </si>
  <si>
    <t>Programa de Rescate de Espacios Públicos</t>
  </si>
  <si>
    <t>FOPEDEP</t>
  </si>
  <si>
    <t>Otras Aportaciones Estatales</t>
  </si>
  <si>
    <t>Programa Habitat</t>
  </si>
  <si>
    <t>Fondo Programas Regionales</t>
  </si>
  <si>
    <t>REAL 2016</t>
  </si>
  <si>
    <t>REAL 2017</t>
  </si>
  <si>
    <t>Fortaseg Federal 2016</t>
  </si>
  <si>
    <t>Fortaseg Coparticipacion 2016</t>
  </si>
  <si>
    <t>Programa Ampliacion y Mejoramiento  de Viviendas</t>
  </si>
  <si>
    <t>Programa Rescate de Espacios Públicos</t>
  </si>
  <si>
    <t>Fondo de Ultracrecimiento 2016</t>
  </si>
  <si>
    <t>Programa HABITAT</t>
  </si>
  <si>
    <t>Previciones Economicas 2016</t>
  </si>
  <si>
    <t>Fondo Minero 2016</t>
  </si>
  <si>
    <t>Fondo de Inmujeres 2016</t>
  </si>
  <si>
    <t>FOPADEM - FOPEDEP -</t>
  </si>
  <si>
    <t>Programas Regionales</t>
  </si>
  <si>
    <t>PRESUPUESTO AUTORIZADO DE EGRESOS EJERCICIO 2017</t>
  </si>
  <si>
    <t>EGRESOS REALES  PARA EL EJERCICIO 2017</t>
  </si>
  <si>
    <t>Aportaciones a Centros Asistenciales</t>
  </si>
  <si>
    <t>Acciones Sociales</t>
  </si>
  <si>
    <t>Consumo de Combustible</t>
  </si>
  <si>
    <t>Equipo de Transporte</t>
  </si>
  <si>
    <t>Obras</t>
  </si>
  <si>
    <t>Gastos Prodim Infra</t>
  </si>
  <si>
    <t>acciones sociales</t>
  </si>
  <si>
    <t>Rehabilitacion de plantas purificadoras</t>
  </si>
  <si>
    <t>Programa Fise</t>
  </si>
  <si>
    <t>Programa Fortalecimiento financiero</t>
  </si>
  <si>
    <t>Fortaseg Federal 2017</t>
  </si>
  <si>
    <t>Fortaseg Coparticipacion 2017</t>
  </si>
  <si>
    <t>EQUIPAMIENTO PARA SEGURIDAD PUBLICA</t>
  </si>
  <si>
    <t>FOTOMULTAS</t>
  </si>
  <si>
    <t>Equipamiento para seguridad Publica</t>
  </si>
  <si>
    <t>Fotomultas</t>
  </si>
  <si>
    <t>Recaudación venta final de gasolina</t>
  </si>
  <si>
    <t>Fondo de extracción de Hidrocarburos</t>
  </si>
  <si>
    <t>ISR Participable</t>
  </si>
  <si>
    <t>Aplicación de examen de aprob de Licencia</t>
  </si>
  <si>
    <t>Participaciones Estatales</t>
  </si>
  <si>
    <t>GASTOS PRODIM</t>
  </si>
  <si>
    <t>ACCIONES SOCIALES</t>
  </si>
  <si>
    <t>FORTASEG FEDERAL 2017</t>
  </si>
  <si>
    <t>FORTASEG MUNICIPAL 2017</t>
  </si>
  <si>
    <t>FONDO DE FORTALECIMIENTO FINANCIERO</t>
  </si>
  <si>
    <t>FONDO DE EXTRACCION DE HIDROCARBUROS</t>
  </si>
  <si>
    <t>ISR PARTICIPABLE</t>
  </si>
  <si>
    <t>FONDO DE ESTABILIZACION DE INGRESOS</t>
  </si>
  <si>
    <t>PARTICIPACIONES ESTATALES</t>
  </si>
  <si>
    <t>SERVICIO DE CORRALES</t>
  </si>
  <si>
    <t>SERVICIOS MUNICIPALES DE CEMENTERIOS</t>
  </si>
  <si>
    <t>APROBACION DE EXAMEN DE APLICACIÓN DE LICENCIA</t>
  </si>
  <si>
    <t>RECAUDACION VENTA FINAL DE GASOLINA Y DIESEL</t>
  </si>
  <si>
    <t>0.6 CUOTAS DERECHO DE CONTROL VEHICULAR ESTATAL</t>
  </si>
  <si>
    <t>TENENCIA ESTATAL</t>
  </si>
  <si>
    <t>FONDO DE ULTRACRECIMIENTO</t>
  </si>
  <si>
    <t>FONFO PARA EL DESARROLLO MUNICIPAL</t>
  </si>
  <si>
    <t>PROVISIONES ECONOMICAS</t>
  </si>
  <si>
    <t>FONDO IMMUJERES</t>
  </si>
  <si>
    <t>FONDO FORTASEG</t>
  </si>
  <si>
    <t>FOB¿NDO METROPOLITANO</t>
  </si>
  <si>
    <t>PROG. DE REHABILITACION Y MTTO.</t>
  </si>
  <si>
    <t>REHABILITACION DE PLANTAS POTABILIZADORAS</t>
  </si>
  <si>
    <t xml:space="preserve">SOBRE EL EJERCICIO DE ACTIV. MERCANTILES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</si>
</sst>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Century Gothic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sz val="9"/>
      <color indexed="5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7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9"/>
      <color theme="6" tint="-0.499984740745262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9.9499999999999993"/>
      <color indexed="8"/>
      <name val="Roman 12cpi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0" fillId="0" borderId="0" xfId="0" applyFill="1" applyBorder="1"/>
    <xf numFmtId="4" fontId="5" fillId="0" borderId="0" xfId="0" applyNumberFormat="1" applyFont="1"/>
    <xf numFmtId="4" fontId="0" fillId="0" borderId="15" xfId="0" applyNumberFormat="1" applyBorder="1"/>
    <xf numFmtId="4" fontId="3" fillId="0" borderId="6" xfId="0" applyNumberFormat="1" applyFont="1" applyBorder="1"/>
    <xf numFmtId="4" fontId="0" fillId="0" borderId="4" xfId="0" applyNumberFormat="1" applyBorder="1"/>
    <xf numFmtId="4" fontId="0" fillId="0" borderId="10" xfId="0" applyNumberFormat="1" applyBorder="1"/>
    <xf numFmtId="4" fontId="0" fillId="0" borderId="8" xfId="0" applyNumberFormat="1" applyBorder="1"/>
    <xf numFmtId="4" fontId="0" fillId="0" borderId="0" xfId="0" applyNumberFormat="1" applyBorder="1"/>
    <xf numFmtId="4" fontId="0" fillId="0" borderId="7" xfId="0" applyNumberFormat="1" applyBorder="1"/>
    <xf numFmtId="4" fontId="0" fillId="0" borderId="5" xfId="0" applyNumberFormat="1" applyBorder="1"/>
    <xf numFmtId="0" fontId="0" fillId="0" borderId="1" xfId="0" applyBorder="1" applyAlignment="1">
      <alignment horizontal="center"/>
    </xf>
    <xf numFmtId="4" fontId="0" fillId="0" borderId="13" xfId="0" applyNumberFormat="1" applyBorder="1"/>
    <xf numFmtId="4" fontId="0" fillId="0" borderId="12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10" xfId="0" applyFont="1" applyBorder="1"/>
    <xf numFmtId="4" fontId="7" fillId="0" borderId="15" xfId="0" applyNumberFormat="1" applyFont="1" applyBorder="1"/>
    <xf numFmtId="4" fontId="7" fillId="0" borderId="0" xfId="0" applyNumberFormat="1" applyFont="1" applyBorder="1"/>
    <xf numFmtId="4" fontId="7" fillId="0" borderId="10" xfId="0" applyNumberFormat="1" applyFont="1" applyBorder="1"/>
    <xf numFmtId="0" fontId="7" fillId="0" borderId="15" xfId="0" applyFont="1" applyBorder="1"/>
    <xf numFmtId="0" fontId="7" fillId="0" borderId="12" xfId="0" applyFont="1" applyBorder="1"/>
    <xf numFmtId="0" fontId="7" fillId="0" borderId="5" xfId="0" applyFont="1" applyBorder="1"/>
    <xf numFmtId="0" fontId="7" fillId="0" borderId="0" xfId="0" applyFont="1"/>
    <xf numFmtId="4" fontId="8" fillId="0" borderId="6" xfId="0" applyNumberFormat="1" applyFont="1" applyBorder="1"/>
    <xf numFmtId="4" fontId="7" fillId="0" borderId="12" xfId="0" applyNumberFormat="1" applyFont="1" applyBorder="1"/>
    <xf numFmtId="4" fontId="7" fillId="0" borderId="5" xfId="0" applyNumberFormat="1" applyFont="1" applyBorder="1"/>
    <xf numFmtId="4" fontId="7" fillId="0" borderId="13" xfId="0" applyNumberFormat="1" applyFont="1" applyBorder="1"/>
    <xf numFmtId="4" fontId="7" fillId="0" borderId="0" xfId="0" applyNumberFormat="1" applyFont="1"/>
    <xf numFmtId="0" fontId="7" fillId="0" borderId="7" xfId="0" applyFont="1" applyBorder="1"/>
    <xf numFmtId="0" fontId="7" fillId="0" borderId="4" xfId="0" applyFont="1" applyBorder="1"/>
    <xf numFmtId="4" fontId="7" fillId="0" borderId="7" xfId="0" applyNumberFormat="1" applyFont="1" applyBorder="1"/>
    <xf numFmtId="4" fontId="7" fillId="0" borderId="8" xfId="0" applyNumberFormat="1" applyFont="1" applyBorder="1"/>
    <xf numFmtId="4" fontId="7" fillId="0" borderId="4" xfId="0" applyNumberFormat="1" applyFont="1" applyBorder="1"/>
    <xf numFmtId="4" fontId="0" fillId="0" borderId="0" xfId="0" applyNumberFormat="1"/>
    <xf numFmtId="4" fontId="7" fillId="0" borderId="2" xfId="0" applyNumberFormat="1" applyFont="1" applyBorder="1"/>
    <xf numFmtId="4" fontId="8" fillId="0" borderId="5" xfId="0" applyNumberFormat="1" applyFont="1" applyBorder="1"/>
    <xf numFmtId="4" fontId="8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7" fillId="0" borderId="9" xfId="0" applyNumberFormat="1" applyFont="1" applyBorder="1"/>
    <xf numFmtId="0" fontId="0" fillId="0" borderId="2" xfId="0" applyBorder="1"/>
    <xf numFmtId="4" fontId="8" fillId="0" borderId="0" xfId="0" applyNumberFormat="1" applyFont="1"/>
    <xf numFmtId="4" fontId="7" fillId="0" borderId="11" xfId="0" applyNumberFormat="1" applyFont="1" applyBorder="1"/>
    <xf numFmtId="4" fontId="7" fillId="0" borderId="14" xfId="0" applyNumberFormat="1" applyFont="1" applyBorder="1"/>
    <xf numFmtId="0" fontId="14" fillId="0" borderId="0" xfId="0" applyFont="1"/>
    <xf numFmtId="0" fontId="14" fillId="0" borderId="4" xfId="0" applyFont="1" applyBorder="1"/>
    <xf numFmtId="0" fontId="14" fillId="0" borderId="2" xfId="0" applyFont="1" applyBorder="1"/>
    <xf numFmtId="0" fontId="14" fillId="0" borderId="7" xfId="0" applyFont="1" applyBorder="1"/>
    <xf numFmtId="4" fontId="14" fillId="0" borderId="15" xfId="0" applyNumberFormat="1" applyFont="1" applyBorder="1"/>
    <xf numFmtId="0" fontId="14" fillId="0" borderId="8" xfId="0" applyFont="1" applyBorder="1"/>
    <xf numFmtId="0" fontId="14" fillId="0" borderId="10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6" xfId="0" applyFont="1" applyBorder="1" applyAlignment="1">
      <alignment horizontal="center"/>
    </xf>
    <xf numFmtId="0" fontId="14" fillId="0" borderId="9" xfId="0" applyFont="1" applyBorder="1"/>
    <xf numFmtId="0" fontId="14" fillId="0" borderId="0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4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5" xfId="0" applyFill="1" applyBorder="1"/>
    <xf numFmtId="0" fontId="0" fillId="0" borderId="5" xfId="0" applyBorder="1" applyAlignment="1">
      <alignment horizontal="center"/>
    </xf>
    <xf numFmtId="4" fontId="6" fillId="0" borderId="0" xfId="0" applyNumberFormat="1" applyFont="1"/>
    <xf numFmtId="0" fontId="9" fillId="0" borderId="15" xfId="0" applyFont="1" applyBorder="1"/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18" fillId="0" borderId="0" xfId="0" applyNumberFormat="1" applyFont="1"/>
    <xf numFmtId="3" fontId="16" fillId="0" borderId="0" xfId="0" applyNumberFormat="1" applyFont="1"/>
    <xf numFmtId="3" fontId="19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9" fillId="0" borderId="0" xfId="0" applyNumberFormat="1" applyFont="1"/>
    <xf numFmtId="3" fontId="12" fillId="0" borderId="0" xfId="0" applyNumberFormat="1" applyFont="1"/>
    <xf numFmtId="3" fontId="17" fillId="0" borderId="0" xfId="0" applyNumberFormat="1" applyFont="1"/>
    <xf numFmtId="3" fontId="13" fillId="0" borderId="0" xfId="0" applyNumberFormat="1" applyFont="1"/>
    <xf numFmtId="3" fontId="11" fillId="0" borderId="0" xfId="0" applyNumberFormat="1" applyFont="1"/>
    <xf numFmtId="3" fontId="20" fillId="0" borderId="0" xfId="0" applyNumberFormat="1" applyFont="1"/>
    <xf numFmtId="3" fontId="23" fillId="0" borderId="0" xfId="0" applyNumberFormat="1" applyFont="1"/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5" fillId="2" borderId="0" xfId="0" applyNumberFormat="1" applyFont="1" applyFill="1"/>
    <xf numFmtId="4" fontId="24" fillId="2" borderId="0" xfId="0" applyNumberFormat="1" applyFont="1" applyFill="1"/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" fontId="7" fillId="0" borderId="0" xfId="0" applyNumberFormat="1" applyFont="1" applyFill="1"/>
    <xf numFmtId="4" fontId="7" fillId="0" borderId="0" xfId="0" applyNumberFormat="1" applyFont="1" applyFill="1"/>
    <xf numFmtId="3" fontId="18" fillId="0" borderId="0" xfId="0" applyNumberFormat="1" applyFont="1" applyFill="1"/>
    <xf numFmtId="3" fontId="19" fillId="0" borderId="0" xfId="0" applyNumberFormat="1" applyFont="1" applyFill="1"/>
    <xf numFmtId="3" fontId="12" fillId="0" borderId="0" xfId="0" applyNumberFormat="1" applyFont="1" applyFill="1"/>
    <xf numFmtId="3" fontId="16" fillId="0" borderId="0" xfId="0" applyNumberFormat="1" applyFont="1" applyFill="1"/>
    <xf numFmtId="3" fontId="13" fillId="0" borderId="0" xfId="0" applyNumberFormat="1" applyFont="1" applyFill="1"/>
    <xf numFmtId="4" fontId="5" fillId="0" borderId="0" xfId="0" applyNumberFormat="1" applyFont="1" applyFill="1"/>
    <xf numFmtId="3" fontId="20" fillId="0" borderId="0" xfId="0" applyNumberFormat="1" applyFont="1" applyFill="1"/>
    <xf numFmtId="3" fontId="11" fillId="0" borderId="0" xfId="0" applyNumberFormat="1" applyFont="1" applyFill="1"/>
    <xf numFmtId="0" fontId="0" fillId="0" borderId="0" xfId="0"/>
    <xf numFmtId="4" fontId="26" fillId="0" borderId="0" xfId="0" applyNumberFormat="1" applyFont="1"/>
    <xf numFmtId="4" fontId="1" fillId="0" borderId="15" xfId="0" applyNumberFormat="1" applyFont="1" applyBorder="1"/>
    <xf numFmtId="4" fontId="28" fillId="0" borderId="0" xfId="0" applyNumberFormat="1" applyFont="1" applyAlignment="1">
      <alignment horizontal="center"/>
    </xf>
    <xf numFmtId="4" fontId="28" fillId="0" borderId="0" xfId="0" applyNumberFormat="1" applyFont="1"/>
    <xf numFmtId="4" fontId="21" fillId="0" borderId="0" xfId="0" applyNumberFormat="1" applyFont="1"/>
    <xf numFmtId="4" fontId="22" fillId="0" borderId="0" xfId="0" applyNumberFormat="1" applyFont="1"/>
    <xf numFmtId="4" fontId="15" fillId="0" borderId="0" xfId="0" applyNumberFormat="1" applyFont="1"/>
    <xf numFmtId="4" fontId="29" fillId="0" borderId="0" xfId="0" applyNumberFormat="1" applyFont="1" applyAlignment="1">
      <alignment vertical="center"/>
    </xf>
    <xf numFmtId="4" fontId="8" fillId="2" borderId="0" xfId="0" applyNumberFormat="1" applyFont="1" applyFill="1"/>
    <xf numFmtId="4" fontId="5" fillId="0" borderId="0" xfId="0" applyNumberFormat="1" applyFont="1" applyAlignment="1">
      <alignment horizontal="center"/>
    </xf>
    <xf numFmtId="0" fontId="3" fillId="0" borderId="15" xfId="0" applyFont="1" applyBorder="1"/>
    <xf numFmtId="4" fontId="10" fillId="0" borderId="0" xfId="0" applyNumberFormat="1" applyFont="1"/>
    <xf numFmtId="4" fontId="2" fillId="0" borderId="0" xfId="0" applyNumberFormat="1" applyFont="1"/>
    <xf numFmtId="4" fontId="30" fillId="0" borderId="0" xfId="0" applyNumberFormat="1" applyFont="1"/>
    <xf numFmtId="4" fontId="7" fillId="2" borderId="0" xfId="0" applyNumberFormat="1" applyFont="1" applyFill="1"/>
    <xf numFmtId="0" fontId="1" fillId="0" borderId="10" xfId="0" applyFont="1" applyBorder="1"/>
    <xf numFmtId="0" fontId="1" fillId="0" borderId="15" xfId="0" applyFont="1" applyBorder="1"/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7" xfId="0" applyFill="1" applyBorder="1"/>
    <xf numFmtId="4" fontId="0" fillId="0" borderId="15" xfId="0" applyNumberFormat="1" applyFill="1" applyBorder="1"/>
    <xf numFmtId="0" fontId="0" fillId="0" borderId="10" xfId="0" applyFill="1" applyBorder="1"/>
    <xf numFmtId="4" fontId="2" fillId="2" borderId="0" xfId="0" applyNumberFormat="1" applyFont="1" applyFill="1"/>
    <xf numFmtId="3" fontId="7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4" fontId="2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8"/>
  <sheetViews>
    <sheetView workbookViewId="0">
      <pane xSplit="1" topLeftCell="B1" activePane="topRight" state="frozen"/>
      <selection activeCell="A85" sqref="A85"/>
      <selection pane="topRight" activeCell="B1" sqref="B1"/>
    </sheetView>
  </sheetViews>
  <sheetFormatPr baseColWidth="10" defaultRowHeight="12"/>
  <cols>
    <col min="1" max="1" width="40.85546875" style="88" customWidth="1"/>
    <col min="2" max="2" width="13.7109375" style="48" customWidth="1"/>
    <col min="3" max="3" width="12.28515625" style="48" customWidth="1"/>
    <col min="4" max="4" width="13.42578125" style="48" customWidth="1"/>
    <col min="5" max="5" width="12.28515625" style="48" bestFit="1" customWidth="1"/>
    <col min="6" max="7" width="13.7109375" style="48" customWidth="1"/>
    <col min="8" max="8" width="12.140625" style="48" customWidth="1"/>
    <col min="9" max="9" width="13.7109375" style="48" customWidth="1"/>
    <col min="10" max="10" width="12.28515625" style="48" customWidth="1"/>
    <col min="11" max="11" width="14.85546875" style="48" bestFit="1" customWidth="1"/>
    <col min="12" max="12" width="15.5703125" style="48" bestFit="1" customWidth="1"/>
    <col min="13" max="13" width="13.7109375" style="48" customWidth="1"/>
    <col min="14" max="14" width="2.42578125" style="48" customWidth="1"/>
    <col min="15" max="15" width="14.42578125" style="48" bestFit="1" customWidth="1"/>
    <col min="16" max="16" width="11.42578125" style="88"/>
    <col min="17" max="17" width="12.42578125" style="88" bestFit="1" customWidth="1"/>
    <col min="18" max="18" width="13.7109375" style="89" bestFit="1" customWidth="1"/>
    <col min="19" max="19" width="13.7109375" style="89" customWidth="1"/>
    <col min="20" max="20" width="13.7109375" style="88" bestFit="1" customWidth="1"/>
    <col min="21" max="21" width="14.42578125" style="88" bestFit="1" customWidth="1"/>
    <col min="22" max="22" width="14.5703125" style="90" customWidth="1"/>
    <col min="23" max="23" width="14.42578125" style="89" bestFit="1" customWidth="1"/>
    <col min="24" max="24" width="13.85546875" style="88" customWidth="1"/>
    <col min="25" max="25" width="14.42578125" style="88" bestFit="1" customWidth="1"/>
    <col min="26" max="16384" width="11.42578125" style="48"/>
  </cols>
  <sheetData>
    <row r="2" spans="1:25" ht="15.75">
      <c r="A2" s="145" t="s">
        <v>332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25">
      <c r="A3" s="144" t="s">
        <v>251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25">
      <c r="A4" s="144" t="s">
        <v>333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25">
      <c r="B5" s="108" t="s">
        <v>119</v>
      </c>
      <c r="C5" s="108" t="s">
        <v>120</v>
      </c>
      <c r="D5" s="108" t="s">
        <v>121</v>
      </c>
      <c r="E5" s="108" t="s">
        <v>122</v>
      </c>
      <c r="F5" s="108" t="s">
        <v>123</v>
      </c>
      <c r="G5" s="108" t="s">
        <v>124</v>
      </c>
      <c r="H5" s="108" t="s">
        <v>125</v>
      </c>
      <c r="I5" s="108" t="s">
        <v>126</v>
      </c>
      <c r="J5" s="108" t="s">
        <v>127</v>
      </c>
      <c r="K5" s="108" t="s">
        <v>128</v>
      </c>
      <c r="L5" s="108" t="s">
        <v>129</v>
      </c>
      <c r="M5" s="108" t="s">
        <v>130</v>
      </c>
      <c r="N5" s="138"/>
      <c r="O5" s="108" t="s">
        <v>18</v>
      </c>
      <c r="R5" s="148" t="s">
        <v>256</v>
      </c>
      <c r="S5" s="148"/>
      <c r="T5" s="147" t="s">
        <v>257</v>
      </c>
      <c r="U5" s="147"/>
      <c r="V5" s="146" t="s">
        <v>258</v>
      </c>
      <c r="W5" s="146"/>
      <c r="X5" s="92" t="s">
        <v>259</v>
      </c>
      <c r="Y5" s="92" t="s">
        <v>18</v>
      </c>
    </row>
    <row r="7" spans="1:25">
      <c r="A7" s="87" t="s">
        <v>6</v>
      </c>
      <c r="B7" s="61">
        <f>SUM(B8:B15)</f>
        <v>50171633.939999998</v>
      </c>
      <c r="C7" s="61">
        <f>SUM(C8:C15)</f>
        <v>19195006.839999996</v>
      </c>
      <c r="D7" s="61">
        <f>SUM(D8:D15)</f>
        <v>7964827.96</v>
      </c>
      <c r="E7" s="61">
        <f>SUM(E8:E15)</f>
        <v>8851455.9800000004</v>
      </c>
      <c r="F7" s="61">
        <f t="shared" ref="F7:M7" si="0">SUM(F8:F15)</f>
        <v>9457805.9000000004</v>
      </c>
      <c r="G7" s="61">
        <f t="shared" si="0"/>
        <v>15267974.75</v>
      </c>
      <c r="H7" s="61">
        <f t="shared" si="0"/>
        <v>7265927.1600000011</v>
      </c>
      <c r="I7" s="61">
        <f t="shared" si="0"/>
        <v>7682431.29</v>
      </c>
      <c r="J7" s="61">
        <f>SUM(J8:J15)</f>
        <v>10415277.93</v>
      </c>
      <c r="K7" s="61">
        <f t="shared" si="0"/>
        <v>7125117.5199999996</v>
      </c>
      <c r="L7" s="61">
        <f t="shared" si="0"/>
        <v>11484353.560000001</v>
      </c>
      <c r="M7" s="61">
        <f t="shared" si="0"/>
        <v>14474332.040000001</v>
      </c>
      <c r="N7" s="61"/>
      <c r="O7" s="129">
        <f>SUM(B7:M7)</f>
        <v>169356144.87</v>
      </c>
      <c r="R7" s="94">
        <f>SUM(B7:D7)</f>
        <v>77331468.739999995</v>
      </c>
      <c r="S7" s="94">
        <f>R7</f>
        <v>77331468.739999995</v>
      </c>
      <c r="T7" s="87">
        <f>SUM(E7:G7)</f>
        <v>33577236.630000003</v>
      </c>
      <c r="U7" s="95">
        <f>SUM(S7:T7)</f>
        <v>110908705.37</v>
      </c>
      <c r="V7" s="96">
        <f>SUM(H7:J7)</f>
        <v>25363636.380000003</v>
      </c>
      <c r="W7" s="94">
        <f>SUM(U7:V7)</f>
        <v>136272341.75</v>
      </c>
      <c r="X7" s="87">
        <f>SUM(K7:M7)</f>
        <v>33083803.119999997</v>
      </c>
      <c r="Y7" s="95">
        <f>SUM(W7:X7)</f>
        <v>169356144.87</v>
      </c>
    </row>
    <row r="8" spans="1:25">
      <c r="A8" s="88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O8" s="48">
        <f>SUM(B8:M8)</f>
        <v>0</v>
      </c>
      <c r="R8" s="89">
        <f>SUM(B8:D8)</f>
        <v>0</v>
      </c>
      <c r="S8" s="94">
        <f t="shared" ref="S8:S80" si="1">R8</f>
        <v>0</v>
      </c>
      <c r="T8" s="88">
        <f t="shared" ref="T8:T80" si="2">SUM(E8:G8)</f>
        <v>0</v>
      </c>
      <c r="U8" s="95">
        <f t="shared" ref="U8:U80" si="3">SUM(S8:T8)</f>
        <v>0</v>
      </c>
      <c r="V8" s="90">
        <f t="shared" ref="V8:V80" si="4">SUM(H8:J8)</f>
        <v>0</v>
      </c>
      <c r="W8" s="89">
        <f>SUM(U8:V8)</f>
        <v>0</v>
      </c>
      <c r="X8" s="88">
        <f t="shared" ref="X8:X80" si="5">SUM(K8:M8)</f>
        <v>0</v>
      </c>
      <c r="Y8" s="97">
        <f>SUM(W8:X8)</f>
        <v>0</v>
      </c>
    </row>
    <row r="9" spans="1:25" s="111" customFormat="1">
      <c r="A9" s="110" t="s">
        <v>50</v>
      </c>
      <c r="B9" s="48">
        <v>36098580</v>
      </c>
      <c r="C9" s="48">
        <v>13009967.18</v>
      </c>
      <c r="D9" s="48">
        <v>2757635</v>
      </c>
      <c r="E9" s="48">
        <v>3195627.5</v>
      </c>
      <c r="F9" s="48">
        <v>1242254.5</v>
      </c>
      <c r="G9" s="48">
        <v>1869979.35</v>
      </c>
      <c r="H9" s="48">
        <v>2781502.6</v>
      </c>
      <c r="I9" s="48">
        <v>1340504.58</v>
      </c>
      <c r="J9" s="48">
        <v>1120844</v>
      </c>
      <c r="K9" s="48">
        <v>752449.25</v>
      </c>
      <c r="L9" s="48">
        <v>1183282.25</v>
      </c>
      <c r="M9" s="48">
        <v>9644734</v>
      </c>
      <c r="N9" s="48"/>
      <c r="O9" s="111">
        <f t="shared" ref="O9:O15" si="6">SUM(B9:M9)</f>
        <v>74997360.210000008</v>
      </c>
      <c r="P9" s="110"/>
      <c r="Q9" s="110"/>
      <c r="R9" s="112">
        <f>SUM(B9:D9)</f>
        <v>51866182.18</v>
      </c>
      <c r="S9" s="113">
        <f t="shared" si="1"/>
        <v>51866182.18</v>
      </c>
      <c r="T9" s="110">
        <f t="shared" si="2"/>
        <v>6307861.3499999996</v>
      </c>
      <c r="U9" s="114">
        <f t="shared" si="3"/>
        <v>58174043.530000001</v>
      </c>
      <c r="V9" s="115">
        <f t="shared" si="4"/>
        <v>5242851.18</v>
      </c>
      <c r="W9" s="112">
        <f>SUM(U9:V9)</f>
        <v>63416894.710000001</v>
      </c>
      <c r="X9" s="110">
        <f>SUM(K9:M9)</f>
        <v>11580465.5</v>
      </c>
      <c r="Y9" s="116">
        <f>SUM(W9:X9)</f>
        <v>74997360.210000008</v>
      </c>
    </row>
    <row r="10" spans="1:25" s="111" customFormat="1">
      <c r="A10" s="110" t="s">
        <v>51</v>
      </c>
      <c r="B10" s="48">
        <v>14033895.859999999</v>
      </c>
      <c r="C10" s="48">
        <v>5813092.5099999998</v>
      </c>
      <c r="D10" s="48">
        <v>5155902.76</v>
      </c>
      <c r="E10" s="48">
        <v>5605243.0199999996</v>
      </c>
      <c r="F10" s="48">
        <v>8150341.3899999997</v>
      </c>
      <c r="G10" s="48">
        <v>13288403.800000001</v>
      </c>
      <c r="H10" s="48">
        <v>4458985.53</v>
      </c>
      <c r="I10" s="48">
        <v>6293595.9199999999</v>
      </c>
      <c r="J10" s="48">
        <v>9234921.8100000005</v>
      </c>
      <c r="K10" s="48">
        <v>6343225.8799999999</v>
      </c>
      <c r="L10" s="48">
        <v>10225976.23</v>
      </c>
      <c r="M10" s="48">
        <v>4788796.03</v>
      </c>
      <c r="N10" s="48"/>
      <c r="O10" s="111">
        <f t="shared" si="6"/>
        <v>93392380.739999995</v>
      </c>
      <c r="P10" s="110"/>
      <c r="Q10" s="110"/>
      <c r="R10" s="112">
        <f t="shared" ref="R10:R80" si="7">SUM(B10:D10)</f>
        <v>25002891.129999995</v>
      </c>
      <c r="S10" s="113">
        <f t="shared" si="1"/>
        <v>25002891.129999995</v>
      </c>
      <c r="T10" s="110">
        <f t="shared" si="2"/>
        <v>27043988.210000001</v>
      </c>
      <c r="U10" s="114">
        <f t="shared" si="3"/>
        <v>52046879.339999996</v>
      </c>
      <c r="V10" s="115">
        <f t="shared" si="4"/>
        <v>19987503.259999998</v>
      </c>
      <c r="W10" s="112">
        <f t="shared" ref="W10:Y81" si="8">SUM(U10:V10)</f>
        <v>72034382.599999994</v>
      </c>
      <c r="X10" s="110">
        <f t="shared" si="5"/>
        <v>21357998.140000001</v>
      </c>
      <c r="Y10" s="116">
        <f t="shared" si="8"/>
        <v>93392380.739999995</v>
      </c>
    </row>
    <row r="11" spans="1:25">
      <c r="A11" s="88" t="s">
        <v>52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O11" s="48">
        <f t="shared" si="6"/>
        <v>0</v>
      </c>
      <c r="R11" s="89">
        <f t="shared" si="7"/>
        <v>0</v>
      </c>
      <c r="S11" s="94">
        <f t="shared" si="1"/>
        <v>0</v>
      </c>
      <c r="T11" s="88">
        <f t="shared" si="2"/>
        <v>0</v>
      </c>
      <c r="U11" s="95">
        <f t="shared" si="3"/>
        <v>0</v>
      </c>
      <c r="V11" s="90">
        <f t="shared" si="4"/>
        <v>0</v>
      </c>
      <c r="W11" s="89">
        <f t="shared" si="8"/>
        <v>0</v>
      </c>
      <c r="X11" s="88">
        <f t="shared" si="5"/>
        <v>0</v>
      </c>
      <c r="Y11" s="97">
        <f t="shared" si="8"/>
        <v>0</v>
      </c>
    </row>
    <row r="12" spans="1:25">
      <c r="A12" s="88" t="s">
        <v>53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O12" s="48">
        <f t="shared" si="6"/>
        <v>0</v>
      </c>
      <c r="R12" s="89">
        <f t="shared" si="7"/>
        <v>0</v>
      </c>
      <c r="S12" s="94">
        <f t="shared" si="1"/>
        <v>0</v>
      </c>
      <c r="T12" s="88">
        <f t="shared" si="2"/>
        <v>0</v>
      </c>
      <c r="U12" s="95">
        <f t="shared" si="3"/>
        <v>0</v>
      </c>
      <c r="V12" s="90">
        <f t="shared" si="4"/>
        <v>0</v>
      </c>
      <c r="W12" s="89">
        <f t="shared" si="8"/>
        <v>0</v>
      </c>
      <c r="X12" s="88">
        <f t="shared" si="5"/>
        <v>0</v>
      </c>
      <c r="Y12" s="97">
        <f t="shared" si="8"/>
        <v>0</v>
      </c>
    </row>
    <row r="13" spans="1:25">
      <c r="A13" s="88" t="s">
        <v>54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O13" s="48">
        <f t="shared" si="6"/>
        <v>0</v>
      </c>
      <c r="R13" s="89">
        <f t="shared" si="7"/>
        <v>0</v>
      </c>
      <c r="S13" s="94">
        <f t="shared" si="1"/>
        <v>0</v>
      </c>
      <c r="T13" s="88">
        <f t="shared" si="2"/>
        <v>0</v>
      </c>
      <c r="U13" s="95">
        <f t="shared" si="3"/>
        <v>0</v>
      </c>
      <c r="V13" s="90">
        <f t="shared" si="4"/>
        <v>0</v>
      </c>
      <c r="W13" s="89">
        <f t="shared" si="8"/>
        <v>0</v>
      </c>
      <c r="X13" s="88">
        <f t="shared" si="5"/>
        <v>0</v>
      </c>
      <c r="Y13" s="97">
        <f t="shared" si="8"/>
        <v>0</v>
      </c>
    </row>
    <row r="14" spans="1:25">
      <c r="A14" s="88" t="s">
        <v>55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O14" s="48">
        <f t="shared" si="6"/>
        <v>0</v>
      </c>
      <c r="R14" s="89">
        <f t="shared" si="7"/>
        <v>0</v>
      </c>
      <c r="S14" s="94">
        <f t="shared" si="1"/>
        <v>0</v>
      </c>
      <c r="T14" s="88">
        <f t="shared" si="2"/>
        <v>0</v>
      </c>
      <c r="U14" s="95">
        <f t="shared" si="3"/>
        <v>0</v>
      </c>
      <c r="V14" s="90">
        <f t="shared" si="4"/>
        <v>0</v>
      </c>
      <c r="W14" s="89">
        <f t="shared" si="8"/>
        <v>0</v>
      </c>
      <c r="X14" s="88">
        <f t="shared" si="5"/>
        <v>0</v>
      </c>
      <c r="Y14" s="97">
        <f t="shared" si="8"/>
        <v>0</v>
      </c>
    </row>
    <row r="15" spans="1:25" s="111" customFormat="1">
      <c r="A15" s="110" t="s">
        <v>56</v>
      </c>
      <c r="B15" s="48">
        <v>39158.080000000002</v>
      </c>
      <c r="C15" s="48">
        <v>371947.15</v>
      </c>
      <c r="D15" s="48">
        <v>51290.2</v>
      </c>
      <c r="E15" s="48">
        <v>50585.46</v>
      </c>
      <c r="F15" s="48">
        <v>65210.01</v>
      </c>
      <c r="G15" s="48">
        <v>109591.6</v>
      </c>
      <c r="H15" s="48">
        <v>25439.03</v>
      </c>
      <c r="I15" s="48">
        <v>48330.79</v>
      </c>
      <c r="J15" s="48">
        <v>59512.12</v>
      </c>
      <c r="K15" s="48">
        <v>29442.39</v>
      </c>
      <c r="L15" s="48">
        <v>75095.08</v>
      </c>
      <c r="M15" s="48">
        <v>40802.01</v>
      </c>
      <c r="N15" s="48"/>
      <c r="O15" s="111">
        <f t="shared" si="6"/>
        <v>966403.92</v>
      </c>
      <c r="P15" s="110"/>
      <c r="Q15" s="110"/>
      <c r="R15" s="112">
        <f>SUM(B15:D15)</f>
        <v>462395.43000000005</v>
      </c>
      <c r="S15" s="113">
        <f t="shared" si="1"/>
        <v>462395.43000000005</v>
      </c>
      <c r="T15" s="110">
        <f t="shared" si="2"/>
        <v>225387.07</v>
      </c>
      <c r="U15" s="114">
        <f t="shared" si="3"/>
        <v>687782.5</v>
      </c>
      <c r="V15" s="115">
        <f t="shared" si="4"/>
        <v>133281.94</v>
      </c>
      <c r="W15" s="112">
        <f t="shared" si="8"/>
        <v>821064.44</v>
      </c>
      <c r="X15" s="110">
        <f t="shared" si="5"/>
        <v>145339.48000000001</v>
      </c>
      <c r="Y15" s="116">
        <f t="shared" si="8"/>
        <v>966403.91999999993</v>
      </c>
    </row>
    <row r="16" spans="1:25">
      <c r="O16" s="48" t="s">
        <v>1</v>
      </c>
      <c r="S16" s="94"/>
      <c r="U16" s="95"/>
      <c r="W16" s="89" t="s">
        <v>1</v>
      </c>
      <c r="Y16" s="97" t="s">
        <v>1</v>
      </c>
    </row>
    <row r="17" spans="1:25">
      <c r="A17" s="87" t="s">
        <v>7</v>
      </c>
      <c r="B17" s="61">
        <f>SUM(B18:B30)</f>
        <v>2778777.0599999996</v>
      </c>
      <c r="C17" s="61">
        <f>SUM(C18:C30)</f>
        <v>3258129.23</v>
      </c>
      <c r="D17" s="61">
        <f>SUM(D18:D30)</f>
        <v>3346408.01</v>
      </c>
      <c r="E17" s="61">
        <f>SUM(E18:E30)</f>
        <v>2862600.4299999997</v>
      </c>
      <c r="F17" s="61">
        <f t="shared" ref="F17:M17" si="9">SUM(F18:F30)</f>
        <v>5111881.3400000008</v>
      </c>
      <c r="G17" s="61">
        <f t="shared" si="9"/>
        <v>3267479.2</v>
      </c>
      <c r="H17" s="61">
        <f t="shared" si="9"/>
        <v>3522209.47</v>
      </c>
      <c r="I17" s="61">
        <f t="shared" si="9"/>
        <v>21476395.100000005</v>
      </c>
      <c r="J17" s="61">
        <f>SUM(J18:J30)</f>
        <v>1098415.0900000001</v>
      </c>
      <c r="K17" s="61">
        <f>SUM(K18:K30)</f>
        <v>4400114.3800000008</v>
      </c>
      <c r="L17" s="61">
        <f t="shared" si="9"/>
        <v>3211047.85</v>
      </c>
      <c r="M17" s="61">
        <f t="shared" si="9"/>
        <v>3611743.7800000003</v>
      </c>
      <c r="N17" s="61"/>
      <c r="O17" s="129">
        <f>SUM(B17:M17)</f>
        <v>57945200.940000013</v>
      </c>
      <c r="R17" s="94">
        <f>SUM(B17:D17)</f>
        <v>9383314.2999999989</v>
      </c>
      <c r="S17" s="94">
        <f t="shared" si="1"/>
        <v>9383314.2999999989</v>
      </c>
      <c r="T17" s="87">
        <f t="shared" si="2"/>
        <v>11241960.970000001</v>
      </c>
      <c r="U17" s="95">
        <f t="shared" si="3"/>
        <v>20625275.27</v>
      </c>
      <c r="V17" s="96">
        <f t="shared" si="4"/>
        <v>26097019.660000004</v>
      </c>
      <c r="W17" s="94">
        <f t="shared" si="8"/>
        <v>46722294.930000007</v>
      </c>
      <c r="X17" s="87">
        <f t="shared" si="5"/>
        <v>11222906.010000002</v>
      </c>
      <c r="Y17" s="95">
        <f t="shared" si="8"/>
        <v>57945200.940000013</v>
      </c>
    </row>
    <row r="18" spans="1:25">
      <c r="A18" s="88" t="s">
        <v>57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O18" s="48">
        <f t="shared" ref="O18:O30" si="10">SUM(B18:M18)</f>
        <v>0</v>
      </c>
      <c r="R18" s="89">
        <f t="shared" si="7"/>
        <v>0</v>
      </c>
      <c r="S18" s="94">
        <f t="shared" si="1"/>
        <v>0</v>
      </c>
      <c r="T18" s="88">
        <f t="shared" si="2"/>
        <v>0</v>
      </c>
      <c r="U18" s="95">
        <f t="shared" si="3"/>
        <v>0</v>
      </c>
      <c r="V18" s="90">
        <f t="shared" si="4"/>
        <v>0</v>
      </c>
      <c r="W18" s="89">
        <f t="shared" si="8"/>
        <v>0</v>
      </c>
      <c r="X18" s="88">
        <f t="shared" si="5"/>
        <v>0</v>
      </c>
      <c r="Y18" s="97">
        <f t="shared" si="8"/>
        <v>0</v>
      </c>
    </row>
    <row r="19" spans="1:25">
      <c r="A19" s="88" t="s">
        <v>58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O19" s="48">
        <f t="shared" si="10"/>
        <v>0</v>
      </c>
      <c r="R19" s="89">
        <f t="shared" si="7"/>
        <v>0</v>
      </c>
      <c r="S19" s="94">
        <f t="shared" si="1"/>
        <v>0</v>
      </c>
      <c r="T19" s="88">
        <f t="shared" si="2"/>
        <v>0</v>
      </c>
      <c r="U19" s="95">
        <f t="shared" si="3"/>
        <v>0</v>
      </c>
      <c r="V19" s="90">
        <f t="shared" si="4"/>
        <v>0</v>
      </c>
      <c r="W19" s="89">
        <f t="shared" si="8"/>
        <v>0</v>
      </c>
      <c r="X19" s="88">
        <f t="shared" si="5"/>
        <v>0</v>
      </c>
      <c r="Y19" s="97">
        <f t="shared" si="8"/>
        <v>0</v>
      </c>
    </row>
    <row r="20" spans="1:25" s="111" customFormat="1">
      <c r="A20" s="110" t="s">
        <v>59</v>
      </c>
      <c r="B20" s="48">
        <v>916613.92</v>
      </c>
      <c r="C20" s="48">
        <v>1807136.84</v>
      </c>
      <c r="D20" s="48">
        <v>2731192.92</v>
      </c>
      <c r="E20" s="48">
        <v>1410968.85</v>
      </c>
      <c r="F20" s="48">
        <v>4506776.6500000004</v>
      </c>
      <c r="G20" s="48">
        <v>2924553.4</v>
      </c>
      <c r="H20" s="48">
        <v>3134478.7</v>
      </c>
      <c r="I20" s="48">
        <v>21112950.41</v>
      </c>
      <c r="J20" s="48">
        <v>896068.32000000007</v>
      </c>
      <c r="K20" s="48">
        <v>4191183.2600000002</v>
      </c>
      <c r="L20" s="48">
        <v>2903343.85</v>
      </c>
      <c r="M20" s="48">
        <v>3397107.66</v>
      </c>
      <c r="N20" s="48"/>
      <c r="O20" s="111">
        <f t="shared" si="10"/>
        <v>49932374.780000001</v>
      </c>
      <c r="P20" s="110"/>
      <c r="Q20" s="110"/>
      <c r="R20" s="112">
        <f t="shared" si="7"/>
        <v>5454943.6799999997</v>
      </c>
      <c r="S20" s="113">
        <f t="shared" si="1"/>
        <v>5454943.6799999997</v>
      </c>
      <c r="T20" s="110">
        <f t="shared" si="2"/>
        <v>8842298.9000000004</v>
      </c>
      <c r="U20" s="114">
        <f t="shared" si="3"/>
        <v>14297242.58</v>
      </c>
      <c r="V20" s="115">
        <f t="shared" si="4"/>
        <v>25143497.43</v>
      </c>
      <c r="W20" s="112">
        <f t="shared" si="8"/>
        <v>39440740.009999998</v>
      </c>
      <c r="X20" s="110">
        <f t="shared" si="5"/>
        <v>10491634.77</v>
      </c>
      <c r="Y20" s="116">
        <f t="shared" si="8"/>
        <v>49932374.780000001</v>
      </c>
    </row>
    <row r="21" spans="1:25" s="111" customFormat="1">
      <c r="A21" s="110" t="s">
        <v>60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/>
      <c r="O21" s="111">
        <f t="shared" si="10"/>
        <v>0</v>
      </c>
      <c r="P21" s="110"/>
      <c r="Q21" s="110"/>
      <c r="R21" s="112">
        <f t="shared" si="7"/>
        <v>0</v>
      </c>
      <c r="S21" s="113">
        <f t="shared" si="1"/>
        <v>0</v>
      </c>
      <c r="T21" s="110">
        <f t="shared" si="2"/>
        <v>0</v>
      </c>
      <c r="U21" s="114">
        <f t="shared" si="3"/>
        <v>0</v>
      </c>
      <c r="V21" s="115">
        <f t="shared" si="4"/>
        <v>0</v>
      </c>
      <c r="W21" s="112">
        <f t="shared" si="8"/>
        <v>0</v>
      </c>
      <c r="X21" s="110">
        <f t="shared" si="5"/>
        <v>0</v>
      </c>
      <c r="Y21" s="116">
        <f t="shared" si="8"/>
        <v>0</v>
      </c>
    </row>
    <row r="22" spans="1:25" s="111" customFormat="1">
      <c r="A22" s="110" t="s">
        <v>335</v>
      </c>
      <c r="B22" s="48">
        <v>883245.36</v>
      </c>
      <c r="C22" s="48">
        <v>769022.38</v>
      </c>
      <c r="D22" s="48">
        <v>74960</v>
      </c>
      <c r="E22" s="48">
        <v>422546.75</v>
      </c>
      <c r="F22" s="48">
        <v>268160.18</v>
      </c>
      <c r="G22" s="48">
        <v>51083.22</v>
      </c>
      <c r="H22" s="48">
        <v>104885.56</v>
      </c>
      <c r="I22" s="48">
        <v>63909.759999999995</v>
      </c>
      <c r="J22" s="48">
        <v>38088</v>
      </c>
      <c r="K22" s="48">
        <v>48567.96</v>
      </c>
      <c r="L22" s="48">
        <v>105133</v>
      </c>
      <c r="M22" s="48">
        <v>67445</v>
      </c>
      <c r="N22" s="48"/>
      <c r="O22" s="111">
        <f t="shared" si="10"/>
        <v>2897047.1700000004</v>
      </c>
      <c r="P22" s="110"/>
      <c r="Q22" s="110"/>
      <c r="R22" s="112">
        <f t="shared" si="7"/>
        <v>1727227.74</v>
      </c>
      <c r="S22" s="113">
        <f t="shared" si="1"/>
        <v>1727227.74</v>
      </c>
      <c r="T22" s="110">
        <f t="shared" si="2"/>
        <v>741790.14999999991</v>
      </c>
      <c r="U22" s="114">
        <f t="shared" si="3"/>
        <v>2469017.8899999997</v>
      </c>
      <c r="V22" s="115">
        <f t="shared" si="4"/>
        <v>206883.32</v>
      </c>
      <c r="W22" s="112">
        <f t="shared" si="8"/>
        <v>2675901.2099999995</v>
      </c>
      <c r="X22" s="110">
        <f t="shared" si="5"/>
        <v>221145.96</v>
      </c>
      <c r="Y22" s="116">
        <f t="shared" si="8"/>
        <v>2897047.1699999995</v>
      </c>
    </row>
    <row r="23" spans="1:25" s="111" customFormat="1">
      <c r="A23" s="110" t="s">
        <v>63</v>
      </c>
      <c r="B23" s="48">
        <v>28957.18</v>
      </c>
      <c r="C23" s="48">
        <v>17959.32</v>
      </c>
      <c r="D23" s="48">
        <v>28399.439999999999</v>
      </c>
      <c r="E23" s="48">
        <v>37523.08</v>
      </c>
      <c r="F23" s="48">
        <v>37373.730000000003</v>
      </c>
      <c r="G23" s="48">
        <v>21754.36</v>
      </c>
      <c r="H23" s="48">
        <v>19710.120000000003</v>
      </c>
      <c r="I23" s="48">
        <v>53436</v>
      </c>
      <c r="J23" s="48">
        <v>25331.360000000001</v>
      </c>
      <c r="K23" s="48">
        <v>16498.120000000003</v>
      </c>
      <c r="L23" s="48">
        <v>27302</v>
      </c>
      <c r="M23" s="48">
        <v>28762.12</v>
      </c>
      <c r="N23" s="48"/>
      <c r="O23" s="111">
        <f t="shared" si="10"/>
        <v>343006.82999999996</v>
      </c>
      <c r="P23" s="110"/>
      <c r="Q23" s="110"/>
      <c r="R23" s="112">
        <f t="shared" si="7"/>
        <v>75315.94</v>
      </c>
      <c r="S23" s="113">
        <f t="shared" si="1"/>
        <v>75315.94</v>
      </c>
      <c r="T23" s="110">
        <f t="shared" si="2"/>
        <v>96651.17</v>
      </c>
      <c r="U23" s="114">
        <f t="shared" si="3"/>
        <v>171967.11</v>
      </c>
      <c r="V23" s="115">
        <f t="shared" si="4"/>
        <v>98477.48</v>
      </c>
      <c r="W23" s="112">
        <f t="shared" si="8"/>
        <v>270444.58999999997</v>
      </c>
      <c r="X23" s="110">
        <f t="shared" si="5"/>
        <v>72562.240000000005</v>
      </c>
      <c r="Y23" s="116">
        <f t="shared" si="8"/>
        <v>343006.82999999996</v>
      </c>
    </row>
    <row r="24" spans="1:25" s="111" customFormat="1">
      <c r="A24" s="110" t="s">
        <v>336</v>
      </c>
      <c r="B24" s="48">
        <v>0</v>
      </c>
      <c r="C24" s="48">
        <v>107185.13</v>
      </c>
      <c r="D24" s="48">
        <v>323862.21000000002</v>
      </c>
      <c r="E24" s="48">
        <v>595457.53</v>
      </c>
      <c r="F24" s="48">
        <v>118942.82</v>
      </c>
      <c r="G24" s="48">
        <v>162634.01999999999</v>
      </c>
      <c r="H24" s="48">
        <v>99765.95</v>
      </c>
      <c r="I24" s="48">
        <v>120076.17</v>
      </c>
      <c r="J24" s="48">
        <v>44302.009999999995</v>
      </c>
      <c r="K24" s="48">
        <v>26738.36</v>
      </c>
      <c r="L24" s="48">
        <v>0</v>
      </c>
      <c r="M24" s="48">
        <v>33219</v>
      </c>
      <c r="N24" s="48"/>
      <c r="O24" s="111">
        <f t="shared" si="10"/>
        <v>1632183.2000000002</v>
      </c>
      <c r="P24" s="110"/>
      <c r="Q24" s="110"/>
      <c r="R24" s="112">
        <f t="shared" si="7"/>
        <v>431047.34</v>
      </c>
      <c r="S24" s="113">
        <f t="shared" si="1"/>
        <v>431047.34</v>
      </c>
      <c r="T24" s="110">
        <f t="shared" si="2"/>
        <v>877034.37000000011</v>
      </c>
      <c r="U24" s="114">
        <f t="shared" si="3"/>
        <v>1308081.7100000002</v>
      </c>
      <c r="V24" s="115">
        <f t="shared" si="4"/>
        <v>264144.13</v>
      </c>
      <c r="W24" s="112">
        <f t="shared" si="8"/>
        <v>1572225.8400000003</v>
      </c>
      <c r="X24" s="110">
        <f t="shared" si="5"/>
        <v>59957.36</v>
      </c>
      <c r="Y24" s="116">
        <f t="shared" si="8"/>
        <v>1632183.2000000004</v>
      </c>
    </row>
    <row r="25" spans="1:25">
      <c r="A25" s="88" t="s">
        <v>64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O25" s="48">
        <f t="shared" si="10"/>
        <v>0</v>
      </c>
      <c r="R25" s="89">
        <f t="shared" si="7"/>
        <v>0</v>
      </c>
      <c r="S25" s="94">
        <f t="shared" si="1"/>
        <v>0</v>
      </c>
      <c r="T25" s="88">
        <f t="shared" si="2"/>
        <v>0</v>
      </c>
      <c r="U25" s="95">
        <f t="shared" si="3"/>
        <v>0</v>
      </c>
      <c r="V25" s="90">
        <f t="shared" si="4"/>
        <v>0</v>
      </c>
      <c r="W25" s="89">
        <f t="shared" si="8"/>
        <v>0</v>
      </c>
      <c r="X25" s="88">
        <f t="shared" si="5"/>
        <v>0</v>
      </c>
      <c r="Y25" s="97">
        <f t="shared" si="8"/>
        <v>0</v>
      </c>
    </row>
    <row r="26" spans="1:25">
      <c r="A26" s="88" t="s">
        <v>337</v>
      </c>
      <c r="B26" s="48">
        <v>850353.72</v>
      </c>
      <c r="C26" s="48">
        <v>463792.32</v>
      </c>
      <c r="D26" s="48">
        <v>98097</v>
      </c>
      <c r="E26" s="48">
        <v>315387.94</v>
      </c>
      <c r="F26" s="48">
        <v>115409.84</v>
      </c>
      <c r="G26" s="48">
        <v>43613</v>
      </c>
      <c r="H26" s="48">
        <v>64496.84</v>
      </c>
      <c r="I26" s="48">
        <v>50628</v>
      </c>
      <c r="J26" s="48">
        <v>38419.839999999997</v>
      </c>
      <c r="K26" s="48">
        <v>17529.96</v>
      </c>
      <c r="L26" s="48">
        <v>72909</v>
      </c>
      <c r="M26" s="48">
        <v>29619</v>
      </c>
      <c r="O26" s="48">
        <f t="shared" si="10"/>
        <v>2160256.46</v>
      </c>
      <c r="R26" s="89">
        <f t="shared" si="7"/>
        <v>1412243.04</v>
      </c>
      <c r="S26" s="94">
        <f t="shared" si="1"/>
        <v>1412243.04</v>
      </c>
      <c r="T26" s="88">
        <f t="shared" si="2"/>
        <v>474410.78</v>
      </c>
      <c r="U26" s="95">
        <f t="shared" si="3"/>
        <v>1886653.82</v>
      </c>
      <c r="V26" s="90">
        <f t="shared" si="4"/>
        <v>153544.68</v>
      </c>
      <c r="W26" s="89">
        <f t="shared" si="8"/>
        <v>2040198.5</v>
      </c>
      <c r="X26" s="88">
        <f t="shared" si="5"/>
        <v>120057.95999999999</v>
      </c>
      <c r="Y26" s="97">
        <f t="shared" si="8"/>
        <v>2160256.46</v>
      </c>
    </row>
    <row r="27" spans="1:25">
      <c r="A27" s="88" t="s">
        <v>67</v>
      </c>
      <c r="B27" s="48">
        <v>99606.88</v>
      </c>
      <c r="C27" s="48">
        <v>82227</v>
      </c>
      <c r="D27" s="48">
        <v>81570.8</v>
      </c>
      <c r="E27" s="48">
        <v>70564</v>
      </c>
      <c r="F27" s="48">
        <v>57980.12</v>
      </c>
      <c r="G27" s="48">
        <v>53243.199999999997</v>
      </c>
      <c r="H27" s="48">
        <v>92221.3</v>
      </c>
      <c r="I27" s="48">
        <v>70714.759999999995</v>
      </c>
      <c r="J27" s="48">
        <v>50288.56</v>
      </c>
      <c r="K27" s="48">
        <v>88634.479999999981</v>
      </c>
      <c r="L27" s="48">
        <v>93563</v>
      </c>
      <c r="M27" s="48">
        <v>46952</v>
      </c>
      <c r="O27" s="48">
        <f t="shared" si="10"/>
        <v>887566.10000000009</v>
      </c>
      <c r="R27" s="89">
        <f t="shared" si="7"/>
        <v>263404.68</v>
      </c>
      <c r="S27" s="94">
        <f t="shared" si="1"/>
        <v>263404.68</v>
      </c>
      <c r="T27" s="88">
        <f t="shared" si="2"/>
        <v>181787.32</v>
      </c>
      <c r="U27" s="95">
        <f t="shared" si="3"/>
        <v>445192</v>
      </c>
      <c r="V27" s="90">
        <f t="shared" si="4"/>
        <v>213224.62</v>
      </c>
      <c r="W27" s="89">
        <f t="shared" si="8"/>
        <v>658416.62</v>
      </c>
      <c r="X27" s="88">
        <f t="shared" si="5"/>
        <v>229149.47999999998</v>
      </c>
      <c r="Y27" s="97">
        <f t="shared" si="8"/>
        <v>887566.1</v>
      </c>
    </row>
    <row r="28" spans="1:25">
      <c r="A28" s="88" t="s">
        <v>338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O28" s="48">
        <f t="shared" si="10"/>
        <v>0</v>
      </c>
      <c r="R28" s="89">
        <f t="shared" si="7"/>
        <v>0</v>
      </c>
      <c r="S28" s="94">
        <f t="shared" si="1"/>
        <v>0</v>
      </c>
      <c r="T28" s="88">
        <f t="shared" si="2"/>
        <v>0</v>
      </c>
      <c r="U28" s="95">
        <f t="shared" si="3"/>
        <v>0</v>
      </c>
      <c r="V28" s="90">
        <f t="shared" si="4"/>
        <v>0</v>
      </c>
      <c r="W28" s="89">
        <f t="shared" si="8"/>
        <v>0</v>
      </c>
      <c r="X28" s="88">
        <f t="shared" si="5"/>
        <v>0</v>
      </c>
      <c r="Y28" s="97">
        <f t="shared" si="8"/>
        <v>0</v>
      </c>
    </row>
    <row r="29" spans="1:25">
      <c r="A29" s="88" t="s">
        <v>339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O29" s="48">
        <f t="shared" si="10"/>
        <v>0</v>
      </c>
      <c r="R29" s="89">
        <f t="shared" si="7"/>
        <v>0</v>
      </c>
      <c r="S29" s="94">
        <f t="shared" si="1"/>
        <v>0</v>
      </c>
      <c r="T29" s="88">
        <f t="shared" si="2"/>
        <v>0</v>
      </c>
      <c r="U29" s="95">
        <f t="shared" si="3"/>
        <v>0</v>
      </c>
      <c r="V29" s="90">
        <f t="shared" si="4"/>
        <v>0</v>
      </c>
      <c r="W29" s="89">
        <f t="shared" si="8"/>
        <v>0</v>
      </c>
      <c r="X29" s="88">
        <f t="shared" si="5"/>
        <v>0</v>
      </c>
      <c r="Y29" s="97">
        <f t="shared" si="8"/>
        <v>0</v>
      </c>
    </row>
    <row r="30" spans="1:25">
      <c r="A30" s="88" t="s">
        <v>340</v>
      </c>
      <c r="B30" s="48">
        <v>0</v>
      </c>
      <c r="C30" s="48">
        <v>10806.24</v>
      </c>
      <c r="D30" s="48">
        <v>8325.64</v>
      </c>
      <c r="E30" s="48">
        <v>10152.279999999999</v>
      </c>
      <c r="F30" s="48">
        <v>7238</v>
      </c>
      <c r="G30" s="48">
        <v>10598</v>
      </c>
      <c r="H30" s="48">
        <v>6651</v>
      </c>
      <c r="I30" s="48">
        <v>4680</v>
      </c>
      <c r="J30" s="48">
        <v>5917</v>
      </c>
      <c r="K30" s="48">
        <v>10962.24</v>
      </c>
      <c r="L30" s="48">
        <v>8797</v>
      </c>
      <c r="M30" s="48">
        <v>8639</v>
      </c>
      <c r="O30" s="48">
        <f t="shared" si="10"/>
        <v>92766.399999999994</v>
      </c>
      <c r="R30" s="89">
        <f t="shared" si="7"/>
        <v>19131.879999999997</v>
      </c>
      <c r="S30" s="94">
        <f t="shared" si="1"/>
        <v>19131.879999999997</v>
      </c>
      <c r="T30" s="88">
        <f t="shared" si="2"/>
        <v>27988.28</v>
      </c>
      <c r="U30" s="95">
        <f t="shared" si="3"/>
        <v>47120.159999999996</v>
      </c>
      <c r="V30" s="90">
        <f t="shared" si="4"/>
        <v>17248</v>
      </c>
      <c r="W30" s="89">
        <f t="shared" si="8"/>
        <v>64368.159999999996</v>
      </c>
      <c r="X30" s="88">
        <f t="shared" si="5"/>
        <v>28398.239999999998</v>
      </c>
      <c r="Y30" s="97">
        <f t="shared" si="8"/>
        <v>92766.399999999994</v>
      </c>
    </row>
    <row r="31" spans="1:25">
      <c r="O31" s="48" t="s">
        <v>1</v>
      </c>
      <c r="R31" s="89" t="s">
        <v>1</v>
      </c>
      <c r="S31" s="94" t="str">
        <f t="shared" si="1"/>
        <v xml:space="preserve"> </v>
      </c>
      <c r="U31" s="95"/>
      <c r="W31" s="89" t="s">
        <v>1</v>
      </c>
      <c r="Y31" s="97" t="s">
        <v>1</v>
      </c>
    </row>
    <row r="32" spans="1:25">
      <c r="A32" s="87" t="s">
        <v>69</v>
      </c>
      <c r="B32" s="61">
        <f>SUM(B33:B33)</f>
        <v>0</v>
      </c>
      <c r="C32" s="61">
        <f t="shared" ref="C32:M32" si="11">SUM(C33:C33)</f>
        <v>0</v>
      </c>
      <c r="D32" s="61">
        <f t="shared" si="11"/>
        <v>0</v>
      </c>
      <c r="E32" s="61">
        <f t="shared" si="11"/>
        <v>0</v>
      </c>
      <c r="F32" s="61">
        <f t="shared" si="11"/>
        <v>0</v>
      </c>
      <c r="G32" s="61">
        <f t="shared" si="11"/>
        <v>0</v>
      </c>
      <c r="H32" s="61">
        <f t="shared" si="11"/>
        <v>0</v>
      </c>
      <c r="I32" s="61">
        <f t="shared" si="11"/>
        <v>0</v>
      </c>
      <c r="J32" s="61">
        <f t="shared" si="11"/>
        <v>0</v>
      </c>
      <c r="K32" s="61">
        <f t="shared" si="11"/>
        <v>0</v>
      </c>
      <c r="L32" s="61">
        <f t="shared" si="11"/>
        <v>0</v>
      </c>
      <c r="M32" s="61">
        <f t="shared" si="11"/>
        <v>0</v>
      </c>
      <c r="N32" s="61"/>
      <c r="O32" s="61">
        <f>SUM(B32:M32)</f>
        <v>0</v>
      </c>
      <c r="R32" s="94">
        <f t="shared" si="7"/>
        <v>0</v>
      </c>
      <c r="S32" s="94">
        <f t="shared" si="1"/>
        <v>0</v>
      </c>
      <c r="T32" s="87">
        <f t="shared" si="2"/>
        <v>0</v>
      </c>
      <c r="U32" s="95">
        <f>SUM(S32:T32)</f>
        <v>0</v>
      </c>
      <c r="V32" s="96">
        <f t="shared" si="4"/>
        <v>0</v>
      </c>
      <c r="W32" s="94">
        <f t="shared" si="8"/>
        <v>0</v>
      </c>
      <c r="X32" s="87">
        <f t="shared" si="5"/>
        <v>0</v>
      </c>
      <c r="Y32" s="95">
        <f t="shared" si="8"/>
        <v>0</v>
      </c>
    </row>
    <row r="33" spans="1:25">
      <c r="A33" s="88" t="s">
        <v>70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O33" s="48">
        <f>SUM(B33:M33)</f>
        <v>0</v>
      </c>
      <c r="R33" s="89">
        <f t="shared" si="7"/>
        <v>0</v>
      </c>
      <c r="S33" s="94">
        <f t="shared" si="1"/>
        <v>0</v>
      </c>
      <c r="T33" s="88">
        <f t="shared" si="2"/>
        <v>0</v>
      </c>
      <c r="U33" s="95">
        <f t="shared" si="3"/>
        <v>0</v>
      </c>
      <c r="V33" s="90">
        <f t="shared" si="4"/>
        <v>0</v>
      </c>
      <c r="W33" s="89">
        <f t="shared" si="8"/>
        <v>0</v>
      </c>
      <c r="X33" s="88">
        <f t="shared" si="5"/>
        <v>0</v>
      </c>
      <c r="Y33" s="97">
        <f t="shared" si="8"/>
        <v>0</v>
      </c>
    </row>
    <row r="34" spans="1:25">
      <c r="S34" s="94"/>
      <c r="U34" s="95"/>
      <c r="W34" s="89">
        <f t="shared" si="8"/>
        <v>0</v>
      </c>
      <c r="Y34" s="97">
        <f t="shared" si="8"/>
        <v>0</v>
      </c>
    </row>
    <row r="35" spans="1:25">
      <c r="A35" s="87" t="s">
        <v>8</v>
      </c>
      <c r="B35" s="61">
        <f>SUM(B36:B47)</f>
        <v>63364</v>
      </c>
      <c r="C35" s="61">
        <f t="shared" ref="C35:M35" si="12">SUM(C36:C47)</f>
        <v>103063.76</v>
      </c>
      <c r="D35" s="61">
        <f t="shared" si="12"/>
        <v>101667.28</v>
      </c>
      <c r="E35" s="61">
        <f t="shared" si="12"/>
        <v>1799342.36</v>
      </c>
      <c r="F35" s="61">
        <f t="shared" si="12"/>
        <v>146354</v>
      </c>
      <c r="G35" s="61">
        <f t="shared" si="12"/>
        <v>183301</v>
      </c>
      <c r="H35" s="61">
        <f t="shared" si="12"/>
        <v>276465</v>
      </c>
      <c r="I35" s="61">
        <f t="shared" si="12"/>
        <v>210695.28</v>
      </c>
      <c r="J35" s="61">
        <f t="shared" si="12"/>
        <v>1126015</v>
      </c>
      <c r="K35" s="61">
        <f t="shared" si="12"/>
        <v>110482.48</v>
      </c>
      <c r="L35" s="61">
        <f t="shared" si="12"/>
        <v>87016</v>
      </c>
      <c r="M35" s="61">
        <f t="shared" si="12"/>
        <v>748810</v>
      </c>
      <c r="N35" s="61"/>
      <c r="O35" s="61">
        <f>SUM(B35:M35)</f>
        <v>4956576.16</v>
      </c>
      <c r="R35" s="94">
        <f>SUM(B35:D35)</f>
        <v>268095.04000000004</v>
      </c>
      <c r="S35" s="94">
        <f t="shared" si="1"/>
        <v>268095.04000000004</v>
      </c>
      <c r="T35" s="87">
        <f t="shared" si="2"/>
        <v>2128997.3600000003</v>
      </c>
      <c r="U35" s="95">
        <f t="shared" si="3"/>
        <v>2397092.4000000004</v>
      </c>
      <c r="V35" s="96">
        <f t="shared" si="4"/>
        <v>1613175.28</v>
      </c>
      <c r="W35" s="94">
        <f t="shared" si="8"/>
        <v>4010267.6800000006</v>
      </c>
      <c r="X35" s="87">
        <f t="shared" si="5"/>
        <v>946308.48</v>
      </c>
      <c r="Y35" s="95">
        <f t="shared" si="8"/>
        <v>4956576.16</v>
      </c>
    </row>
    <row r="36" spans="1:25">
      <c r="A36" s="88" t="s">
        <v>71</v>
      </c>
      <c r="O36" s="48">
        <f t="shared" ref="O36:O45" si="13">SUM(B36:M36)</f>
        <v>0</v>
      </c>
      <c r="R36" s="89">
        <f t="shared" si="7"/>
        <v>0</v>
      </c>
      <c r="S36" s="94">
        <f t="shared" si="1"/>
        <v>0</v>
      </c>
      <c r="T36" s="88">
        <f t="shared" si="2"/>
        <v>0</v>
      </c>
      <c r="U36" s="95">
        <f t="shared" si="3"/>
        <v>0</v>
      </c>
      <c r="V36" s="90">
        <f t="shared" si="4"/>
        <v>0</v>
      </c>
      <c r="W36" s="89">
        <f t="shared" si="8"/>
        <v>0</v>
      </c>
      <c r="X36" s="88">
        <f t="shared" si="5"/>
        <v>0</v>
      </c>
      <c r="Y36" s="97">
        <f t="shared" si="8"/>
        <v>0</v>
      </c>
    </row>
    <row r="37" spans="1:25">
      <c r="A37" s="88" t="s">
        <v>341</v>
      </c>
      <c r="B37" s="48">
        <v>1752</v>
      </c>
      <c r="C37" s="48">
        <v>22796.36</v>
      </c>
      <c r="D37" s="48">
        <v>17532.28</v>
      </c>
      <c r="E37" s="48">
        <v>23225.360000000001</v>
      </c>
      <c r="F37" s="48">
        <v>21243</v>
      </c>
      <c r="G37" s="48">
        <v>28049</v>
      </c>
      <c r="H37" s="48">
        <v>18469</v>
      </c>
      <c r="I37" s="48">
        <v>16644</v>
      </c>
      <c r="J37" s="48">
        <v>18396</v>
      </c>
      <c r="K37" s="48">
        <v>27156.48</v>
      </c>
      <c r="L37" s="48">
        <v>1752</v>
      </c>
      <c r="M37" s="48">
        <v>663800</v>
      </c>
      <c r="O37" s="48">
        <f t="shared" si="13"/>
        <v>860815.48</v>
      </c>
      <c r="R37" s="89">
        <f t="shared" si="7"/>
        <v>42080.639999999999</v>
      </c>
      <c r="S37" s="94">
        <f t="shared" si="1"/>
        <v>42080.639999999999</v>
      </c>
      <c r="T37" s="88">
        <f t="shared" si="2"/>
        <v>72517.36</v>
      </c>
      <c r="U37" s="95">
        <f t="shared" si="3"/>
        <v>114598</v>
      </c>
      <c r="V37" s="90">
        <f t="shared" si="4"/>
        <v>53509</v>
      </c>
      <c r="W37" s="89">
        <f t="shared" si="8"/>
        <v>168107</v>
      </c>
      <c r="X37" s="88">
        <f t="shared" si="5"/>
        <v>692708.48</v>
      </c>
      <c r="Y37" s="97">
        <f t="shared" si="8"/>
        <v>860815.48</v>
      </c>
    </row>
    <row r="38" spans="1:25">
      <c r="A38" s="88" t="s">
        <v>342</v>
      </c>
      <c r="B38" s="48">
        <v>0</v>
      </c>
      <c r="C38" s="48">
        <v>0</v>
      </c>
      <c r="D38" s="48">
        <v>13690</v>
      </c>
      <c r="E38" s="48">
        <v>1683967</v>
      </c>
      <c r="F38" s="48">
        <v>38020</v>
      </c>
      <c r="G38" s="48">
        <v>59330</v>
      </c>
      <c r="H38" s="48">
        <v>166380</v>
      </c>
      <c r="I38" s="48">
        <v>100100</v>
      </c>
      <c r="J38" s="48">
        <v>1030750</v>
      </c>
      <c r="K38" s="48">
        <v>6019</v>
      </c>
      <c r="L38" s="48">
        <v>0</v>
      </c>
      <c r="M38" s="48">
        <v>0</v>
      </c>
      <c r="O38" s="48">
        <f t="shared" si="13"/>
        <v>3098256</v>
      </c>
      <c r="R38" s="89">
        <f t="shared" si="7"/>
        <v>13690</v>
      </c>
      <c r="S38" s="94">
        <f t="shared" si="1"/>
        <v>13690</v>
      </c>
      <c r="T38" s="88">
        <f t="shared" si="2"/>
        <v>1781317</v>
      </c>
      <c r="U38" s="95">
        <f t="shared" si="3"/>
        <v>1795007</v>
      </c>
      <c r="V38" s="90">
        <f t="shared" si="4"/>
        <v>1297230</v>
      </c>
      <c r="W38" s="89">
        <f t="shared" si="8"/>
        <v>3092237</v>
      </c>
      <c r="X38" s="88">
        <f t="shared" si="5"/>
        <v>6019</v>
      </c>
      <c r="Y38" s="97">
        <f t="shared" si="8"/>
        <v>3098256</v>
      </c>
    </row>
    <row r="39" spans="1:25">
      <c r="A39" s="88" t="s">
        <v>74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O39" s="48">
        <f t="shared" si="13"/>
        <v>0</v>
      </c>
      <c r="R39" s="89">
        <f t="shared" si="7"/>
        <v>0</v>
      </c>
      <c r="S39" s="94">
        <f t="shared" si="1"/>
        <v>0</v>
      </c>
      <c r="T39" s="88">
        <f t="shared" si="2"/>
        <v>0</v>
      </c>
      <c r="U39" s="95">
        <f t="shared" si="3"/>
        <v>0</v>
      </c>
      <c r="V39" s="90">
        <f t="shared" si="4"/>
        <v>0</v>
      </c>
      <c r="W39" s="89">
        <f t="shared" si="8"/>
        <v>0</v>
      </c>
      <c r="X39" s="88">
        <f t="shared" si="5"/>
        <v>0</v>
      </c>
      <c r="Y39" s="97">
        <f t="shared" si="8"/>
        <v>0</v>
      </c>
    </row>
    <row r="40" spans="1:25">
      <c r="A40" s="88" t="s">
        <v>75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O40" s="48">
        <f t="shared" si="13"/>
        <v>0</v>
      </c>
      <c r="R40" s="89">
        <f t="shared" si="7"/>
        <v>0</v>
      </c>
      <c r="S40" s="94">
        <f t="shared" si="1"/>
        <v>0</v>
      </c>
      <c r="T40" s="88">
        <f t="shared" si="2"/>
        <v>0</v>
      </c>
      <c r="U40" s="95">
        <f t="shared" si="3"/>
        <v>0</v>
      </c>
      <c r="V40" s="90">
        <f t="shared" si="4"/>
        <v>0</v>
      </c>
      <c r="W40" s="89">
        <f t="shared" si="8"/>
        <v>0</v>
      </c>
      <c r="X40" s="88">
        <f t="shared" si="5"/>
        <v>0</v>
      </c>
      <c r="Y40" s="97">
        <f t="shared" si="8"/>
        <v>0</v>
      </c>
    </row>
    <row r="41" spans="1:25">
      <c r="A41" s="88" t="s">
        <v>76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O41" s="48">
        <f t="shared" si="13"/>
        <v>0</v>
      </c>
      <c r="R41" s="89">
        <f t="shared" si="7"/>
        <v>0</v>
      </c>
      <c r="S41" s="94">
        <f t="shared" si="1"/>
        <v>0</v>
      </c>
      <c r="T41" s="88">
        <f t="shared" si="2"/>
        <v>0</v>
      </c>
      <c r="U41" s="95">
        <f t="shared" si="3"/>
        <v>0</v>
      </c>
      <c r="V41" s="90">
        <f t="shared" si="4"/>
        <v>0</v>
      </c>
      <c r="W41" s="89">
        <f t="shared" si="8"/>
        <v>0</v>
      </c>
      <c r="X41" s="88">
        <f t="shared" si="5"/>
        <v>0</v>
      </c>
      <c r="Y41" s="97">
        <f t="shared" si="8"/>
        <v>0</v>
      </c>
    </row>
    <row r="42" spans="1:25">
      <c r="A42" s="88" t="s">
        <v>77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O42" s="48">
        <f t="shared" si="13"/>
        <v>0</v>
      </c>
      <c r="R42" s="89">
        <f t="shared" si="7"/>
        <v>0</v>
      </c>
      <c r="S42" s="94">
        <f t="shared" si="1"/>
        <v>0</v>
      </c>
      <c r="T42" s="88">
        <f t="shared" si="2"/>
        <v>0</v>
      </c>
      <c r="U42" s="95">
        <f t="shared" si="3"/>
        <v>0</v>
      </c>
      <c r="V42" s="90">
        <f t="shared" si="4"/>
        <v>0</v>
      </c>
      <c r="W42" s="89">
        <f t="shared" si="8"/>
        <v>0</v>
      </c>
      <c r="X42" s="88">
        <f t="shared" si="5"/>
        <v>0</v>
      </c>
      <c r="Y42" s="97">
        <f t="shared" si="8"/>
        <v>0</v>
      </c>
    </row>
    <row r="43" spans="1:25">
      <c r="A43" s="88" t="s">
        <v>78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O43" s="48">
        <f t="shared" si="13"/>
        <v>0</v>
      </c>
      <c r="R43" s="89">
        <f t="shared" si="7"/>
        <v>0</v>
      </c>
      <c r="S43" s="94">
        <f t="shared" si="1"/>
        <v>0</v>
      </c>
      <c r="T43" s="88">
        <f t="shared" si="2"/>
        <v>0</v>
      </c>
      <c r="U43" s="95">
        <f t="shared" si="3"/>
        <v>0</v>
      </c>
      <c r="V43" s="90">
        <f t="shared" si="4"/>
        <v>0</v>
      </c>
      <c r="W43" s="89">
        <f t="shared" si="8"/>
        <v>0</v>
      </c>
      <c r="X43" s="88">
        <f t="shared" si="5"/>
        <v>0</v>
      </c>
      <c r="Y43" s="97">
        <f t="shared" si="8"/>
        <v>0</v>
      </c>
    </row>
    <row r="44" spans="1:25">
      <c r="A44" s="88" t="s">
        <v>79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O44" s="48">
        <f t="shared" si="13"/>
        <v>0</v>
      </c>
      <c r="R44" s="89">
        <f t="shared" si="7"/>
        <v>0</v>
      </c>
      <c r="S44" s="94">
        <f t="shared" si="1"/>
        <v>0</v>
      </c>
      <c r="T44" s="88">
        <f t="shared" si="2"/>
        <v>0</v>
      </c>
      <c r="U44" s="95">
        <f t="shared" si="3"/>
        <v>0</v>
      </c>
      <c r="V44" s="90">
        <f t="shared" si="4"/>
        <v>0</v>
      </c>
      <c r="W44" s="89">
        <f t="shared" si="8"/>
        <v>0</v>
      </c>
      <c r="X44" s="88">
        <f t="shared" si="5"/>
        <v>0</v>
      </c>
      <c r="Y44" s="97">
        <f t="shared" si="8"/>
        <v>0</v>
      </c>
    </row>
    <row r="45" spans="1:25">
      <c r="A45" s="88" t="s">
        <v>80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O45" s="48">
        <f t="shared" si="13"/>
        <v>0</v>
      </c>
      <c r="R45" s="89">
        <f t="shared" si="7"/>
        <v>0</v>
      </c>
      <c r="S45" s="94">
        <f t="shared" si="1"/>
        <v>0</v>
      </c>
      <c r="T45" s="88">
        <f t="shared" si="2"/>
        <v>0</v>
      </c>
      <c r="U45" s="95">
        <f t="shared" si="3"/>
        <v>0</v>
      </c>
      <c r="V45" s="90">
        <f t="shared" si="4"/>
        <v>0</v>
      </c>
      <c r="W45" s="89">
        <f t="shared" si="8"/>
        <v>0</v>
      </c>
      <c r="X45" s="88">
        <f t="shared" si="5"/>
        <v>0</v>
      </c>
      <c r="Y45" s="97">
        <f t="shared" si="8"/>
        <v>0</v>
      </c>
    </row>
    <row r="46" spans="1:25">
      <c r="A46" s="88" t="s">
        <v>81</v>
      </c>
      <c r="B46" s="48">
        <v>3577</v>
      </c>
      <c r="C46" s="48">
        <v>4088</v>
      </c>
      <c r="D46" s="48">
        <v>7665</v>
      </c>
      <c r="E46" s="48">
        <v>21778</v>
      </c>
      <c r="F46" s="48">
        <v>12631</v>
      </c>
      <c r="G46" s="48">
        <v>13286</v>
      </c>
      <c r="H46" s="48">
        <v>14819</v>
      </c>
      <c r="I46" s="48">
        <v>10731.28</v>
      </c>
      <c r="J46" s="48">
        <v>3577</v>
      </c>
      <c r="K46" s="48">
        <v>8687</v>
      </c>
      <c r="L46" s="48">
        <v>14308</v>
      </c>
      <c r="M46" s="48">
        <v>8981</v>
      </c>
      <c r="O46" s="48">
        <f>SUM(B46:M46)</f>
        <v>124128.28</v>
      </c>
      <c r="R46" s="89">
        <f t="shared" si="7"/>
        <v>15330</v>
      </c>
      <c r="S46" s="94">
        <f t="shared" si="1"/>
        <v>15330</v>
      </c>
      <c r="T46" s="88">
        <f t="shared" si="2"/>
        <v>47695</v>
      </c>
      <c r="U46" s="95">
        <f t="shared" si="3"/>
        <v>63025</v>
      </c>
      <c r="V46" s="90">
        <f t="shared" si="4"/>
        <v>29127.279999999999</v>
      </c>
      <c r="W46" s="89">
        <f t="shared" si="8"/>
        <v>92152.28</v>
      </c>
      <c r="X46" s="88">
        <f t="shared" si="5"/>
        <v>31976</v>
      </c>
      <c r="Y46" s="97">
        <f t="shared" si="8"/>
        <v>124128.28</v>
      </c>
    </row>
    <row r="47" spans="1:25">
      <c r="A47" s="88" t="s">
        <v>343</v>
      </c>
      <c r="B47" s="48">
        <v>58035</v>
      </c>
      <c r="C47" s="48">
        <v>76179.399999999994</v>
      </c>
      <c r="D47" s="48">
        <v>62780</v>
      </c>
      <c r="E47" s="48">
        <v>70372</v>
      </c>
      <c r="F47" s="48">
        <v>74460</v>
      </c>
      <c r="G47" s="48">
        <v>82636</v>
      </c>
      <c r="H47" s="48">
        <v>76797</v>
      </c>
      <c r="I47" s="48">
        <v>83220</v>
      </c>
      <c r="J47" s="48">
        <v>73292</v>
      </c>
      <c r="K47" s="48">
        <v>68620</v>
      </c>
      <c r="L47" s="48">
        <v>70956</v>
      </c>
      <c r="M47" s="48">
        <v>76029</v>
      </c>
      <c r="O47" s="48">
        <f>SUM(B47:M47)</f>
        <v>873376.4</v>
      </c>
      <c r="R47" s="89">
        <f>SUM(B47:D47)</f>
        <v>196994.4</v>
      </c>
      <c r="S47" s="94">
        <f t="shared" si="1"/>
        <v>196994.4</v>
      </c>
      <c r="T47" s="88">
        <f t="shared" si="2"/>
        <v>227468</v>
      </c>
      <c r="U47" s="95">
        <f t="shared" si="3"/>
        <v>424462.4</v>
      </c>
      <c r="V47" s="90">
        <f t="shared" si="4"/>
        <v>233309</v>
      </c>
      <c r="W47" s="89">
        <f t="shared" si="8"/>
        <v>657771.4</v>
      </c>
      <c r="X47" s="88">
        <f t="shared" si="5"/>
        <v>215605</v>
      </c>
      <c r="Y47" s="97">
        <f t="shared" si="8"/>
        <v>873376.4</v>
      </c>
    </row>
    <row r="48" spans="1:25">
      <c r="O48" s="48" t="s">
        <v>1</v>
      </c>
      <c r="R48" s="89" t="s">
        <v>1</v>
      </c>
      <c r="S48" s="94" t="str">
        <f t="shared" si="1"/>
        <v xml:space="preserve"> </v>
      </c>
      <c r="U48" s="95"/>
      <c r="W48" s="89" t="s">
        <v>1</v>
      </c>
      <c r="Y48" s="97" t="s">
        <v>1</v>
      </c>
    </row>
    <row r="49" spans="1:25">
      <c r="A49" s="87" t="s">
        <v>9</v>
      </c>
      <c r="B49" s="61">
        <f>SUM(B50:B57)</f>
        <v>1121061.29</v>
      </c>
      <c r="C49" s="61">
        <f>SUM(C50:C57)</f>
        <v>1043659.88</v>
      </c>
      <c r="D49" s="61">
        <f>SUM(D50:D57)</f>
        <v>980556.17</v>
      </c>
      <c r="E49" s="61">
        <f>SUM(E50:E57)</f>
        <v>303137.94</v>
      </c>
      <c r="F49" s="61">
        <f t="shared" ref="F49:M49" si="14">SUM(F50:F57)</f>
        <v>3316889.23</v>
      </c>
      <c r="G49" s="61">
        <f t="shared" si="14"/>
        <v>1735471.5199999998</v>
      </c>
      <c r="H49" s="61">
        <f t="shared" si="14"/>
        <v>1492486.62</v>
      </c>
      <c r="I49" s="61">
        <f>SUM(I50:I57)</f>
        <v>985716.85</v>
      </c>
      <c r="J49" s="61">
        <f>SUM(J50:J57)</f>
        <v>1253883.4699999997</v>
      </c>
      <c r="K49" s="61">
        <f t="shared" si="14"/>
        <v>1387604.41</v>
      </c>
      <c r="L49" s="61">
        <f t="shared" si="14"/>
        <v>796225.09</v>
      </c>
      <c r="M49" s="61">
        <f t="shared" si="14"/>
        <v>1097542.33</v>
      </c>
      <c r="N49" s="61"/>
      <c r="O49" s="61">
        <f>SUM(B49:M49)</f>
        <v>15514234.799999999</v>
      </c>
      <c r="R49" s="94">
        <f t="shared" si="7"/>
        <v>3145277.34</v>
      </c>
      <c r="S49" s="94">
        <f t="shared" si="1"/>
        <v>3145277.34</v>
      </c>
      <c r="T49" s="87">
        <f t="shared" si="2"/>
        <v>5355498.6899999995</v>
      </c>
      <c r="U49" s="95">
        <f t="shared" si="3"/>
        <v>8500776.0299999993</v>
      </c>
      <c r="V49" s="96">
        <f t="shared" si="4"/>
        <v>3732086.94</v>
      </c>
      <c r="W49" s="94">
        <f t="shared" si="8"/>
        <v>12232862.969999999</v>
      </c>
      <c r="X49" s="87">
        <f t="shared" si="5"/>
        <v>3281371.83</v>
      </c>
      <c r="Y49" s="95">
        <f t="shared" si="8"/>
        <v>15514234.799999999</v>
      </c>
    </row>
    <row r="50" spans="1:25">
      <c r="A50" s="88" t="s">
        <v>82</v>
      </c>
      <c r="B50" s="48">
        <v>1119343.2</v>
      </c>
      <c r="C50" s="48">
        <v>1040295.5</v>
      </c>
      <c r="D50" s="48">
        <v>969448.62</v>
      </c>
      <c r="E50" s="48">
        <v>296503</v>
      </c>
      <c r="F50" s="48">
        <v>2704019.13</v>
      </c>
      <c r="G50" s="48">
        <v>1721600.14</v>
      </c>
      <c r="H50" s="48">
        <v>1361792.25</v>
      </c>
      <c r="I50" s="48">
        <v>979676.7</v>
      </c>
      <c r="J50" s="48">
        <v>902792.34</v>
      </c>
      <c r="K50" s="48">
        <v>1137827.95</v>
      </c>
      <c r="L50" s="48">
        <v>767572.45</v>
      </c>
      <c r="M50" s="48">
        <v>625936.30000000005</v>
      </c>
      <c r="O50" s="48">
        <f t="shared" ref="O50:O57" si="15">SUM(B50:M50)</f>
        <v>13626807.579999998</v>
      </c>
      <c r="R50" s="89">
        <f t="shared" si="7"/>
        <v>3129087.3200000003</v>
      </c>
      <c r="S50" s="94">
        <f t="shared" si="1"/>
        <v>3129087.3200000003</v>
      </c>
      <c r="T50" s="88">
        <f t="shared" si="2"/>
        <v>4722122.2699999996</v>
      </c>
      <c r="U50" s="95">
        <f t="shared" si="3"/>
        <v>7851209.5899999999</v>
      </c>
      <c r="V50" s="90">
        <f t="shared" si="4"/>
        <v>3244261.29</v>
      </c>
      <c r="W50" s="89">
        <f t="shared" si="8"/>
        <v>11095470.879999999</v>
      </c>
      <c r="X50" s="88">
        <f t="shared" si="5"/>
        <v>2531336.7000000002</v>
      </c>
      <c r="Y50" s="97">
        <f t="shared" si="8"/>
        <v>13626807.579999998</v>
      </c>
    </row>
    <row r="51" spans="1:25">
      <c r="A51" s="88" t="s">
        <v>83</v>
      </c>
      <c r="B51" s="48">
        <v>0</v>
      </c>
      <c r="C51" s="48">
        <v>1900</v>
      </c>
      <c r="D51" s="48">
        <v>9602</v>
      </c>
      <c r="E51" s="48">
        <v>5702</v>
      </c>
      <c r="F51" s="48">
        <v>611774.4</v>
      </c>
      <c r="G51" s="48">
        <v>13300</v>
      </c>
      <c r="H51" s="48">
        <v>129985.83</v>
      </c>
      <c r="I51" s="48">
        <v>4800</v>
      </c>
      <c r="J51" s="48">
        <v>350000</v>
      </c>
      <c r="K51" s="48">
        <v>248826</v>
      </c>
      <c r="L51" s="48">
        <v>27800</v>
      </c>
      <c r="M51" s="48">
        <v>469700</v>
      </c>
      <c r="O51" s="48">
        <f t="shared" si="15"/>
        <v>1873390.23</v>
      </c>
      <c r="R51" s="89">
        <f t="shared" si="7"/>
        <v>11502</v>
      </c>
      <c r="S51" s="94">
        <f t="shared" si="1"/>
        <v>11502</v>
      </c>
      <c r="T51" s="88">
        <f t="shared" si="2"/>
        <v>630776.4</v>
      </c>
      <c r="U51" s="95">
        <f t="shared" si="3"/>
        <v>642278.40000000002</v>
      </c>
      <c r="V51" s="90">
        <f t="shared" si="4"/>
        <v>484785.83</v>
      </c>
      <c r="W51" s="89">
        <f t="shared" si="8"/>
        <v>1127064.23</v>
      </c>
      <c r="X51" s="88">
        <f t="shared" si="5"/>
        <v>746326</v>
      </c>
      <c r="Y51" s="97">
        <f t="shared" si="8"/>
        <v>1873390.23</v>
      </c>
    </row>
    <row r="52" spans="1:25">
      <c r="A52" s="88" t="s">
        <v>84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O52" s="48">
        <f>SUM(B52:M52)</f>
        <v>0</v>
      </c>
      <c r="R52" s="89">
        <f t="shared" si="7"/>
        <v>0</v>
      </c>
      <c r="S52" s="94">
        <f t="shared" si="1"/>
        <v>0</v>
      </c>
      <c r="T52" s="88">
        <f t="shared" si="2"/>
        <v>0</v>
      </c>
      <c r="U52" s="95">
        <f t="shared" si="3"/>
        <v>0</v>
      </c>
      <c r="V52" s="90">
        <f t="shared" si="4"/>
        <v>0</v>
      </c>
      <c r="W52" s="89">
        <f t="shared" si="8"/>
        <v>0</v>
      </c>
      <c r="X52" s="88">
        <f t="shared" si="5"/>
        <v>0</v>
      </c>
      <c r="Y52" s="97">
        <f t="shared" si="8"/>
        <v>0</v>
      </c>
    </row>
    <row r="53" spans="1:25">
      <c r="A53" s="88" t="s">
        <v>85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O53" s="48">
        <f t="shared" si="15"/>
        <v>0</v>
      </c>
      <c r="R53" s="89">
        <f t="shared" si="7"/>
        <v>0</v>
      </c>
      <c r="S53" s="94">
        <f t="shared" si="1"/>
        <v>0</v>
      </c>
      <c r="T53" s="88">
        <f t="shared" si="2"/>
        <v>0</v>
      </c>
      <c r="U53" s="95">
        <f t="shared" si="3"/>
        <v>0</v>
      </c>
      <c r="V53" s="90">
        <f t="shared" si="4"/>
        <v>0</v>
      </c>
      <c r="W53" s="89">
        <f t="shared" si="8"/>
        <v>0</v>
      </c>
      <c r="X53" s="88">
        <f t="shared" si="5"/>
        <v>0</v>
      </c>
      <c r="Y53" s="97">
        <f t="shared" si="8"/>
        <v>0</v>
      </c>
    </row>
    <row r="54" spans="1:25">
      <c r="A54" s="88" t="s">
        <v>86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O54" s="48">
        <f t="shared" si="15"/>
        <v>0</v>
      </c>
      <c r="R54" s="89">
        <f t="shared" si="7"/>
        <v>0</v>
      </c>
      <c r="S54" s="94">
        <f t="shared" si="1"/>
        <v>0</v>
      </c>
      <c r="T54" s="88">
        <f t="shared" si="2"/>
        <v>0</v>
      </c>
      <c r="U54" s="95">
        <f t="shared" si="3"/>
        <v>0</v>
      </c>
      <c r="V54" s="90">
        <f t="shared" si="4"/>
        <v>0</v>
      </c>
      <c r="W54" s="89">
        <f t="shared" si="8"/>
        <v>0</v>
      </c>
      <c r="X54" s="88">
        <f t="shared" si="5"/>
        <v>0</v>
      </c>
      <c r="Y54" s="97">
        <f t="shared" si="8"/>
        <v>0</v>
      </c>
    </row>
    <row r="55" spans="1:25">
      <c r="A55" s="88" t="s">
        <v>68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O55" s="48">
        <f t="shared" si="15"/>
        <v>0</v>
      </c>
      <c r="R55" s="89">
        <f t="shared" si="7"/>
        <v>0</v>
      </c>
      <c r="S55" s="94">
        <f t="shared" si="1"/>
        <v>0</v>
      </c>
      <c r="T55" s="88">
        <f t="shared" si="2"/>
        <v>0</v>
      </c>
      <c r="U55" s="95">
        <f t="shared" si="3"/>
        <v>0</v>
      </c>
      <c r="V55" s="90">
        <f t="shared" si="4"/>
        <v>0</v>
      </c>
      <c r="W55" s="89">
        <f t="shared" si="8"/>
        <v>0</v>
      </c>
      <c r="X55" s="88">
        <f t="shared" si="5"/>
        <v>0</v>
      </c>
      <c r="Y55" s="97">
        <f t="shared" si="8"/>
        <v>0</v>
      </c>
    </row>
    <row r="56" spans="1:25">
      <c r="A56" s="88" t="s">
        <v>56</v>
      </c>
      <c r="B56" s="48">
        <v>1718.09</v>
      </c>
      <c r="C56" s="48">
        <v>1464.38</v>
      </c>
      <c r="D56" s="48">
        <v>1505.55</v>
      </c>
      <c r="E56" s="48">
        <v>932.94</v>
      </c>
      <c r="F56" s="48">
        <v>1095.7</v>
      </c>
      <c r="G56" s="48">
        <v>571.38</v>
      </c>
      <c r="H56" s="48">
        <v>708.54</v>
      </c>
      <c r="I56" s="48">
        <v>1240.1500000000001</v>
      </c>
      <c r="J56" s="48">
        <v>1091.1300000000001</v>
      </c>
      <c r="K56" s="48">
        <v>950.46</v>
      </c>
      <c r="L56" s="48">
        <v>852.64</v>
      </c>
      <c r="M56" s="48">
        <v>1906.03</v>
      </c>
      <c r="O56" s="48">
        <f t="shared" si="15"/>
        <v>14036.99</v>
      </c>
      <c r="R56" s="89">
        <f t="shared" si="7"/>
        <v>4688.0200000000004</v>
      </c>
      <c r="S56" s="94">
        <f t="shared" si="1"/>
        <v>4688.0200000000004</v>
      </c>
      <c r="T56" s="88">
        <f t="shared" si="2"/>
        <v>2600.02</v>
      </c>
      <c r="U56" s="95">
        <f t="shared" si="3"/>
        <v>7288.0400000000009</v>
      </c>
      <c r="V56" s="90">
        <f t="shared" si="4"/>
        <v>3039.82</v>
      </c>
      <c r="W56" s="89">
        <f t="shared" si="8"/>
        <v>10327.86</v>
      </c>
      <c r="X56" s="88">
        <f t="shared" si="5"/>
        <v>3709.13</v>
      </c>
      <c r="Y56" s="97">
        <f t="shared" si="8"/>
        <v>14036.990000000002</v>
      </c>
    </row>
    <row r="57" spans="1:25">
      <c r="A57" s="88" t="s">
        <v>87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O57" s="48">
        <f t="shared" si="15"/>
        <v>0</v>
      </c>
      <c r="R57" s="89">
        <f t="shared" si="7"/>
        <v>0</v>
      </c>
      <c r="S57" s="94">
        <f t="shared" si="1"/>
        <v>0</v>
      </c>
      <c r="T57" s="88">
        <f t="shared" si="2"/>
        <v>0</v>
      </c>
      <c r="U57" s="95">
        <f t="shared" si="3"/>
        <v>0</v>
      </c>
      <c r="V57" s="90">
        <f t="shared" si="4"/>
        <v>0</v>
      </c>
      <c r="W57" s="89">
        <f t="shared" si="8"/>
        <v>0</v>
      </c>
      <c r="X57" s="88">
        <f t="shared" si="5"/>
        <v>0</v>
      </c>
      <c r="Y57" s="97">
        <f t="shared" si="8"/>
        <v>0</v>
      </c>
    </row>
    <row r="58" spans="1:25">
      <c r="O58" s="48" t="s">
        <v>1</v>
      </c>
      <c r="S58" s="94"/>
      <c r="U58" s="95"/>
      <c r="W58" s="89" t="s">
        <v>1</v>
      </c>
      <c r="Y58" s="97" t="s">
        <v>1</v>
      </c>
    </row>
    <row r="59" spans="1:25">
      <c r="A59" s="87" t="s">
        <v>10</v>
      </c>
      <c r="B59" s="61">
        <f>+B60</f>
        <v>10652673</v>
      </c>
      <c r="C59" s="61">
        <f t="shared" ref="C59:O59" si="16">+C60</f>
        <v>16146414</v>
      </c>
      <c r="D59" s="61">
        <f t="shared" si="16"/>
        <v>14897853</v>
      </c>
      <c r="E59" s="61">
        <f t="shared" si="16"/>
        <v>19866816</v>
      </c>
      <c r="F59" s="61">
        <f t="shared" si="16"/>
        <v>20681803</v>
      </c>
      <c r="G59" s="61">
        <f t="shared" si="16"/>
        <v>16084353.489999998</v>
      </c>
      <c r="H59" s="61">
        <f t="shared" si="16"/>
        <v>12137707.129999999</v>
      </c>
      <c r="I59" s="61">
        <f t="shared" si="16"/>
        <v>12435415.970000001</v>
      </c>
      <c r="J59" s="61">
        <f t="shared" si="16"/>
        <v>10712282.629999999</v>
      </c>
      <c r="K59" s="61">
        <f t="shared" si="16"/>
        <v>11533017.65</v>
      </c>
      <c r="L59" s="61">
        <f t="shared" si="16"/>
        <v>9098759.1900000013</v>
      </c>
      <c r="M59" s="61">
        <f t="shared" si="16"/>
        <v>11426849.890000001</v>
      </c>
      <c r="N59" s="61"/>
      <c r="O59" s="61">
        <f t="shared" si="16"/>
        <v>165673944.95000002</v>
      </c>
      <c r="R59" s="94">
        <f t="shared" si="7"/>
        <v>41696940</v>
      </c>
      <c r="S59" s="94">
        <f t="shared" si="1"/>
        <v>41696940</v>
      </c>
      <c r="T59" s="87">
        <f t="shared" si="2"/>
        <v>56632972.489999995</v>
      </c>
      <c r="U59" s="95">
        <f t="shared" si="3"/>
        <v>98329912.489999995</v>
      </c>
      <c r="V59" s="96">
        <f t="shared" si="4"/>
        <v>35285405.730000004</v>
      </c>
      <c r="W59" s="94">
        <f t="shared" si="8"/>
        <v>133615318.22</v>
      </c>
      <c r="X59" s="87">
        <f t="shared" si="5"/>
        <v>32058626.730000004</v>
      </c>
      <c r="Y59" s="95">
        <f t="shared" si="8"/>
        <v>165673944.94999999</v>
      </c>
    </row>
    <row r="60" spans="1:25">
      <c r="A60" s="88" t="s">
        <v>88</v>
      </c>
      <c r="B60" s="48">
        <f>SUM(B61:B78)</f>
        <v>10652673</v>
      </c>
      <c r="C60" s="48">
        <f t="shared" ref="C60:O60" si="17">SUM(C61:C78)</f>
        <v>16146414</v>
      </c>
      <c r="D60" s="48">
        <f t="shared" si="17"/>
        <v>14897853</v>
      </c>
      <c r="E60" s="48">
        <f t="shared" si="17"/>
        <v>19866816</v>
      </c>
      <c r="F60" s="48">
        <f t="shared" si="17"/>
        <v>20681803</v>
      </c>
      <c r="G60" s="48">
        <f t="shared" si="17"/>
        <v>16084353.489999998</v>
      </c>
      <c r="H60" s="48">
        <f t="shared" si="17"/>
        <v>12137707.129999999</v>
      </c>
      <c r="I60" s="48">
        <f t="shared" si="17"/>
        <v>12435415.970000001</v>
      </c>
      <c r="J60" s="48">
        <f t="shared" si="17"/>
        <v>10712282.629999999</v>
      </c>
      <c r="K60" s="48">
        <f t="shared" si="17"/>
        <v>11533017.65</v>
      </c>
      <c r="L60" s="48">
        <f t="shared" si="17"/>
        <v>9098759.1900000013</v>
      </c>
      <c r="M60" s="48">
        <f t="shared" si="17"/>
        <v>11426849.890000001</v>
      </c>
      <c r="O60" s="48">
        <f t="shared" si="17"/>
        <v>165673944.95000002</v>
      </c>
      <c r="R60" s="89">
        <f t="shared" si="7"/>
        <v>41696940</v>
      </c>
      <c r="S60" s="94">
        <f t="shared" si="1"/>
        <v>41696940</v>
      </c>
      <c r="T60" s="88">
        <f t="shared" si="2"/>
        <v>56632972.489999995</v>
      </c>
      <c r="U60" s="95">
        <f t="shared" si="3"/>
        <v>98329912.489999995</v>
      </c>
      <c r="V60" s="90">
        <f t="shared" si="4"/>
        <v>35285405.730000004</v>
      </c>
      <c r="W60" s="89">
        <f t="shared" si="8"/>
        <v>133615318.22</v>
      </c>
      <c r="X60" s="88">
        <f t="shared" si="5"/>
        <v>32058626.730000004</v>
      </c>
      <c r="Y60" s="97">
        <f t="shared" si="8"/>
        <v>165673944.94999999</v>
      </c>
    </row>
    <row r="61" spans="1:25">
      <c r="A61" s="88" t="s">
        <v>89</v>
      </c>
      <c r="B61" s="48">
        <v>7324726</v>
      </c>
      <c r="C61" s="48">
        <v>9034537</v>
      </c>
      <c r="D61" s="48">
        <v>8348813</v>
      </c>
      <c r="E61" s="48">
        <v>10782439</v>
      </c>
      <c r="F61" s="48">
        <v>9596778</v>
      </c>
      <c r="G61" s="48">
        <v>11092474.73</v>
      </c>
      <c r="H61" s="48">
        <v>8094160.6500000004</v>
      </c>
      <c r="I61" s="48">
        <v>8640134.2200000007</v>
      </c>
      <c r="J61" s="48">
        <v>7202737.8300000001</v>
      </c>
      <c r="K61" s="48">
        <v>7712898.5499999998</v>
      </c>
      <c r="L61" s="48">
        <v>5879031.4000000004</v>
      </c>
      <c r="M61" s="48">
        <v>10326748.66</v>
      </c>
      <c r="O61" s="48">
        <f t="shared" ref="O61:O85" si="18">SUM(B61:M61)</f>
        <v>104035479.04000001</v>
      </c>
      <c r="R61" s="89">
        <f t="shared" si="7"/>
        <v>24708076</v>
      </c>
      <c r="S61" s="94">
        <f t="shared" si="1"/>
        <v>24708076</v>
      </c>
      <c r="T61" s="88">
        <f t="shared" si="2"/>
        <v>31471691.73</v>
      </c>
      <c r="U61" s="95">
        <f t="shared" si="3"/>
        <v>56179767.730000004</v>
      </c>
      <c r="V61" s="90">
        <f t="shared" si="4"/>
        <v>23937032.700000003</v>
      </c>
      <c r="W61" s="89">
        <f t="shared" si="8"/>
        <v>80116800.430000007</v>
      </c>
      <c r="X61" s="88">
        <f t="shared" si="5"/>
        <v>23918678.609999999</v>
      </c>
      <c r="Y61" s="97">
        <f t="shared" si="8"/>
        <v>104035479.04000001</v>
      </c>
    </row>
    <row r="62" spans="1:25">
      <c r="A62" s="88" t="s">
        <v>90</v>
      </c>
      <c r="B62" s="48">
        <v>900474</v>
      </c>
      <c r="C62" s="48">
        <v>1296871</v>
      </c>
      <c r="D62" s="48">
        <v>951838</v>
      </c>
      <c r="E62" s="48">
        <v>1408322</v>
      </c>
      <c r="F62" s="48">
        <v>1271423</v>
      </c>
      <c r="G62" s="48">
        <v>1237242.44</v>
      </c>
      <c r="H62" s="48">
        <v>1043266.75</v>
      </c>
      <c r="I62" s="48">
        <v>1129020.21</v>
      </c>
      <c r="J62" s="48">
        <v>904191.93</v>
      </c>
      <c r="K62" s="48">
        <v>983987.98</v>
      </c>
      <c r="L62" s="48">
        <v>674258.29</v>
      </c>
      <c r="M62" s="48">
        <v>0</v>
      </c>
      <c r="O62" s="48">
        <f t="shared" si="18"/>
        <v>11800895.599999998</v>
      </c>
      <c r="R62" s="89">
        <f t="shared" si="7"/>
        <v>3149183</v>
      </c>
      <c r="S62" s="94">
        <f t="shared" si="1"/>
        <v>3149183</v>
      </c>
      <c r="T62" s="88">
        <f t="shared" si="2"/>
        <v>3916987.44</v>
      </c>
      <c r="U62" s="95">
        <f t="shared" si="3"/>
        <v>7066170.4399999995</v>
      </c>
      <c r="V62" s="90">
        <f t="shared" si="4"/>
        <v>3076478.89</v>
      </c>
      <c r="W62" s="89">
        <f t="shared" si="8"/>
        <v>10142649.33</v>
      </c>
      <c r="X62" s="88">
        <f t="shared" si="5"/>
        <v>1658246.27</v>
      </c>
      <c r="Y62" s="97">
        <f t="shared" si="8"/>
        <v>11800895.6</v>
      </c>
    </row>
    <row r="63" spans="1:25">
      <c r="A63" s="88" t="s">
        <v>91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O63" s="48">
        <f t="shared" si="18"/>
        <v>0</v>
      </c>
      <c r="R63" s="89">
        <f t="shared" si="7"/>
        <v>0</v>
      </c>
      <c r="S63" s="94">
        <f t="shared" si="1"/>
        <v>0</v>
      </c>
      <c r="T63" s="88">
        <f t="shared" si="2"/>
        <v>0</v>
      </c>
      <c r="U63" s="95">
        <f t="shared" si="3"/>
        <v>0</v>
      </c>
      <c r="V63" s="90">
        <f t="shared" si="4"/>
        <v>0</v>
      </c>
      <c r="W63" s="89">
        <f t="shared" si="8"/>
        <v>0</v>
      </c>
      <c r="X63" s="88">
        <f t="shared" si="5"/>
        <v>0</v>
      </c>
      <c r="Y63" s="97">
        <f t="shared" si="8"/>
        <v>0</v>
      </c>
    </row>
    <row r="64" spans="1:25">
      <c r="A64" s="88" t="s">
        <v>92</v>
      </c>
      <c r="B64" s="48">
        <v>575885</v>
      </c>
      <c r="C64" s="48">
        <v>2969545</v>
      </c>
      <c r="D64" s="48">
        <v>-3538248</v>
      </c>
      <c r="E64" s="48">
        <v>1560</v>
      </c>
      <c r="F64" s="48">
        <v>1195</v>
      </c>
      <c r="G64" s="48">
        <v>735</v>
      </c>
      <c r="H64" s="48">
        <v>2062.5300000000002</v>
      </c>
      <c r="I64" s="48">
        <v>762.04</v>
      </c>
      <c r="J64" s="48">
        <v>1099.96</v>
      </c>
      <c r="K64" s="48">
        <v>338.05</v>
      </c>
      <c r="L64" s="48">
        <v>470.42</v>
      </c>
      <c r="M64" s="48">
        <v>0</v>
      </c>
      <c r="O64" s="48">
        <f t="shared" si="18"/>
        <v>15404.999999999998</v>
      </c>
      <c r="R64" s="89">
        <f t="shared" si="7"/>
        <v>7182</v>
      </c>
      <c r="S64" s="94">
        <f t="shared" si="1"/>
        <v>7182</v>
      </c>
      <c r="T64" s="88">
        <f t="shared" si="2"/>
        <v>3490</v>
      </c>
      <c r="U64" s="95">
        <f t="shared" si="3"/>
        <v>10672</v>
      </c>
      <c r="V64" s="90">
        <f t="shared" si="4"/>
        <v>3924.53</v>
      </c>
      <c r="W64" s="89">
        <f t="shared" si="8"/>
        <v>14596.53</v>
      </c>
      <c r="X64" s="88">
        <f t="shared" si="5"/>
        <v>808.47</v>
      </c>
      <c r="Y64" s="97">
        <f t="shared" si="8"/>
        <v>15405</v>
      </c>
    </row>
    <row r="65" spans="1:25">
      <c r="A65" s="88" t="s">
        <v>93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O65" s="48">
        <f t="shared" si="18"/>
        <v>0</v>
      </c>
      <c r="R65" s="89">
        <f t="shared" si="7"/>
        <v>0</v>
      </c>
      <c r="S65" s="94">
        <f t="shared" si="1"/>
        <v>0</v>
      </c>
      <c r="T65" s="88">
        <f t="shared" si="2"/>
        <v>0</v>
      </c>
      <c r="U65" s="95">
        <f t="shared" si="3"/>
        <v>0</v>
      </c>
      <c r="V65" s="90">
        <f t="shared" si="4"/>
        <v>0</v>
      </c>
      <c r="W65" s="89">
        <f t="shared" si="8"/>
        <v>0</v>
      </c>
      <c r="X65" s="88">
        <f t="shared" si="5"/>
        <v>0</v>
      </c>
      <c r="Y65" s="97">
        <f t="shared" si="8"/>
        <v>0</v>
      </c>
    </row>
    <row r="66" spans="1:25">
      <c r="A66" s="88" t="s">
        <v>94</v>
      </c>
      <c r="B66" s="48">
        <v>334643</v>
      </c>
      <c r="C66" s="48">
        <v>367868</v>
      </c>
      <c r="D66" s="48">
        <v>319009</v>
      </c>
      <c r="E66" s="48">
        <v>295830</v>
      </c>
      <c r="F66" s="48">
        <v>312867</v>
      </c>
      <c r="G66" s="48">
        <v>286869.36</v>
      </c>
      <c r="H66" s="48">
        <v>286311.32</v>
      </c>
      <c r="I66" s="48">
        <v>290503.42</v>
      </c>
      <c r="J66" s="48">
        <v>260963.59</v>
      </c>
      <c r="K66" s="48">
        <v>295290.61</v>
      </c>
      <c r="L66" s="48">
        <v>305130.84999999998</v>
      </c>
      <c r="M66" s="48">
        <v>0</v>
      </c>
      <c r="O66" s="48">
        <f t="shared" si="18"/>
        <v>3355286.1499999994</v>
      </c>
      <c r="R66" s="89">
        <f t="shared" si="7"/>
        <v>1021520</v>
      </c>
      <c r="S66" s="94">
        <f t="shared" si="1"/>
        <v>1021520</v>
      </c>
      <c r="T66" s="88">
        <f t="shared" si="2"/>
        <v>895566.36</v>
      </c>
      <c r="U66" s="95">
        <f t="shared" si="3"/>
        <v>1917086.3599999999</v>
      </c>
      <c r="V66" s="90">
        <f t="shared" si="4"/>
        <v>837778.33</v>
      </c>
      <c r="W66" s="89">
        <f t="shared" si="8"/>
        <v>2754864.69</v>
      </c>
      <c r="X66" s="88">
        <f t="shared" si="5"/>
        <v>600421.46</v>
      </c>
      <c r="Y66" s="97">
        <f t="shared" si="8"/>
        <v>3355286.15</v>
      </c>
    </row>
    <row r="67" spans="1:25">
      <c r="A67" s="88" t="s">
        <v>95</v>
      </c>
      <c r="B67" s="48">
        <v>295937</v>
      </c>
      <c r="C67" s="48">
        <v>400982</v>
      </c>
      <c r="D67" s="48">
        <v>291028</v>
      </c>
      <c r="E67" s="48">
        <v>226217</v>
      </c>
      <c r="F67" s="48">
        <v>307552</v>
      </c>
      <c r="G67" s="48">
        <v>376662.29</v>
      </c>
      <c r="H67" s="48">
        <v>325602.40999999997</v>
      </c>
      <c r="I67" s="48">
        <v>327636.96999999997</v>
      </c>
      <c r="J67" s="48">
        <v>295174.40999999997</v>
      </c>
      <c r="K67" s="48">
        <v>386945</v>
      </c>
      <c r="L67" s="48">
        <v>294504.24</v>
      </c>
      <c r="M67" s="48">
        <v>0</v>
      </c>
      <c r="O67" s="48">
        <f t="shared" si="18"/>
        <v>3528241.3200000003</v>
      </c>
      <c r="R67" s="89">
        <f t="shared" si="7"/>
        <v>987947</v>
      </c>
      <c r="S67" s="94">
        <f t="shared" si="1"/>
        <v>987947</v>
      </c>
      <c r="T67" s="88">
        <f t="shared" si="2"/>
        <v>910431.29</v>
      </c>
      <c r="U67" s="95">
        <f t="shared" si="3"/>
        <v>1898378.29</v>
      </c>
      <c r="V67" s="90">
        <f t="shared" si="4"/>
        <v>948413.7899999998</v>
      </c>
      <c r="W67" s="89">
        <f t="shared" si="8"/>
        <v>2846792.08</v>
      </c>
      <c r="X67" s="88">
        <f t="shared" si="5"/>
        <v>681449.24</v>
      </c>
      <c r="Y67" s="97">
        <f t="shared" si="8"/>
        <v>3528241.3200000003</v>
      </c>
    </row>
    <row r="68" spans="1:25">
      <c r="A68" s="88" t="s">
        <v>324</v>
      </c>
      <c r="B68" s="48">
        <v>334118</v>
      </c>
      <c r="C68" s="48">
        <v>338153</v>
      </c>
      <c r="D68" s="48">
        <v>338153</v>
      </c>
      <c r="E68" s="48">
        <v>642222</v>
      </c>
      <c r="F68" s="48">
        <v>338153</v>
      </c>
      <c r="G68" s="48">
        <v>314726.24</v>
      </c>
      <c r="H68" s="48">
        <v>562740.16</v>
      </c>
      <c r="I68" s="48">
        <v>295292.83</v>
      </c>
      <c r="J68" s="48">
        <v>295292.83</v>
      </c>
      <c r="K68" s="48">
        <v>509859.93</v>
      </c>
      <c r="L68" s="48">
        <v>295292.83</v>
      </c>
      <c r="M68" s="48">
        <v>0</v>
      </c>
      <c r="O68" s="48">
        <f t="shared" si="18"/>
        <v>4264003.82</v>
      </c>
      <c r="R68" s="89">
        <f t="shared" si="7"/>
        <v>1010424</v>
      </c>
      <c r="S68" s="94">
        <f t="shared" si="1"/>
        <v>1010424</v>
      </c>
      <c r="T68" s="88">
        <f t="shared" si="2"/>
        <v>1295101.24</v>
      </c>
      <c r="U68" s="95">
        <f t="shared" si="3"/>
        <v>2305525.2400000002</v>
      </c>
      <c r="V68" s="90">
        <f t="shared" si="4"/>
        <v>1153325.82</v>
      </c>
      <c r="W68" s="89">
        <f t="shared" si="8"/>
        <v>3458851.0600000005</v>
      </c>
      <c r="X68" s="88">
        <f t="shared" si="5"/>
        <v>805152.76</v>
      </c>
      <c r="Y68" s="97">
        <f t="shared" si="8"/>
        <v>4264003.82</v>
      </c>
    </row>
    <row r="69" spans="1:25">
      <c r="A69" s="88" t="s">
        <v>311</v>
      </c>
      <c r="B69" s="48">
        <v>443996</v>
      </c>
      <c r="C69" s="48">
        <v>488913</v>
      </c>
      <c r="D69" s="48">
        <v>394103</v>
      </c>
      <c r="E69" s="48">
        <v>427552</v>
      </c>
      <c r="F69" s="48">
        <v>473398</v>
      </c>
      <c r="G69" s="48">
        <v>448523.43</v>
      </c>
      <c r="H69" s="48">
        <v>430255.11</v>
      </c>
      <c r="I69" s="48">
        <v>434435.21</v>
      </c>
      <c r="J69" s="48">
        <v>432220.18</v>
      </c>
      <c r="K69" s="48">
        <v>449525.17</v>
      </c>
      <c r="L69" s="48">
        <v>448880.5</v>
      </c>
      <c r="M69" s="48">
        <v>0</v>
      </c>
      <c r="O69" s="48">
        <f t="shared" si="18"/>
        <v>4871801.6000000006</v>
      </c>
      <c r="R69" s="89">
        <f t="shared" si="7"/>
        <v>1327012</v>
      </c>
      <c r="S69" s="94">
        <f t="shared" si="1"/>
        <v>1327012</v>
      </c>
      <c r="T69" s="88">
        <f t="shared" si="2"/>
        <v>1349473.43</v>
      </c>
      <c r="U69" s="95">
        <f t="shared" si="3"/>
        <v>2676485.4299999997</v>
      </c>
      <c r="V69" s="90">
        <f t="shared" si="4"/>
        <v>1296910.5</v>
      </c>
      <c r="W69" s="89">
        <f t="shared" si="8"/>
        <v>3973395.9299999997</v>
      </c>
      <c r="X69" s="88">
        <f t="shared" si="5"/>
        <v>898405.66999999993</v>
      </c>
      <c r="Y69" s="97">
        <f t="shared" si="8"/>
        <v>4871801.5999999996</v>
      </c>
    </row>
    <row r="70" spans="1:25">
      <c r="A70" s="88" t="s">
        <v>344</v>
      </c>
      <c r="B70" s="48">
        <v>50512</v>
      </c>
      <c r="C70" s="48">
        <v>38022</v>
      </c>
      <c r="D70" s="48">
        <v>28547</v>
      </c>
      <c r="E70" s="48">
        <v>39604</v>
      </c>
      <c r="F70" s="48">
        <v>42188</v>
      </c>
      <c r="G70" s="48">
        <v>657400.32999999996</v>
      </c>
      <c r="H70" s="48">
        <v>42789.78</v>
      </c>
      <c r="I70" s="48">
        <v>45621.36</v>
      </c>
      <c r="J70" s="48">
        <v>54078.99</v>
      </c>
      <c r="K70" s="48">
        <v>47422.239999999998</v>
      </c>
      <c r="L70" s="48">
        <v>48122.61</v>
      </c>
      <c r="M70" s="48">
        <v>0</v>
      </c>
      <c r="O70" s="48">
        <f t="shared" ref="O70:O72" si="19">SUM(B70:M70)</f>
        <v>1094308.31</v>
      </c>
      <c r="R70" s="89">
        <f t="shared" ref="R70:R72" si="20">SUM(B70:D70)</f>
        <v>117081</v>
      </c>
      <c r="S70" s="94">
        <f t="shared" ref="S70:S72" si="21">R70</f>
        <v>117081</v>
      </c>
      <c r="T70" s="88">
        <f t="shared" ref="T70:T72" si="22">SUM(E70:G70)</f>
        <v>739192.33</v>
      </c>
      <c r="U70" s="95">
        <f t="shared" ref="U70:U72" si="23">SUM(S70:T70)</f>
        <v>856273.33</v>
      </c>
      <c r="V70" s="90">
        <f t="shared" ref="V70:V72" si="24">SUM(H70:J70)</f>
        <v>142490.13</v>
      </c>
      <c r="W70" s="89">
        <f t="shared" ref="W70:W72" si="25">SUM(U70:V70)</f>
        <v>998763.46</v>
      </c>
      <c r="X70" s="88">
        <f t="shared" ref="X70:X72" si="26">SUM(K70:M70)</f>
        <v>95544.85</v>
      </c>
      <c r="Y70" s="97">
        <f t="shared" ref="Y70:Y72" si="27">SUM(W70:X70)</f>
        <v>1094308.31</v>
      </c>
    </row>
    <row r="71" spans="1:25">
      <c r="A71" s="88" t="s">
        <v>345</v>
      </c>
      <c r="B71" s="48">
        <v>0</v>
      </c>
      <c r="C71" s="48">
        <v>0</v>
      </c>
      <c r="D71" s="48">
        <v>1160709</v>
      </c>
      <c r="E71" s="48">
        <v>1683522</v>
      </c>
      <c r="F71" s="48">
        <v>6449557</v>
      </c>
      <c r="G71" s="48">
        <v>356872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O71" s="48">
        <f t="shared" si="19"/>
        <v>9650660</v>
      </c>
      <c r="R71" s="89">
        <f t="shared" si="20"/>
        <v>1160709</v>
      </c>
      <c r="S71" s="94">
        <f t="shared" si="21"/>
        <v>1160709</v>
      </c>
      <c r="T71" s="88">
        <f t="shared" si="22"/>
        <v>8489951</v>
      </c>
      <c r="U71" s="95">
        <f t="shared" si="23"/>
        <v>9650660</v>
      </c>
      <c r="V71" s="90">
        <f t="shared" si="24"/>
        <v>0</v>
      </c>
      <c r="W71" s="89">
        <f t="shared" si="25"/>
        <v>9650660</v>
      </c>
      <c r="X71" s="88">
        <f t="shared" si="26"/>
        <v>0</v>
      </c>
      <c r="Y71" s="97">
        <f t="shared" si="27"/>
        <v>9650660</v>
      </c>
    </row>
    <row r="72" spans="1:25">
      <c r="A72" s="88" t="s">
        <v>346</v>
      </c>
      <c r="B72" s="48">
        <v>0</v>
      </c>
      <c r="C72" s="48">
        <v>0</v>
      </c>
      <c r="D72" s="48">
        <v>0</v>
      </c>
      <c r="E72" s="48">
        <v>2215972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O72" s="48">
        <f t="shared" si="19"/>
        <v>2215972</v>
      </c>
      <c r="R72" s="89">
        <f t="shared" si="20"/>
        <v>0</v>
      </c>
      <c r="S72" s="94">
        <f t="shared" si="21"/>
        <v>0</v>
      </c>
      <c r="T72" s="88">
        <f t="shared" si="22"/>
        <v>2215972</v>
      </c>
      <c r="U72" s="95">
        <f t="shared" si="23"/>
        <v>2215972</v>
      </c>
      <c r="V72" s="90">
        <f t="shared" si="24"/>
        <v>0</v>
      </c>
      <c r="W72" s="89">
        <f t="shared" si="25"/>
        <v>2215972</v>
      </c>
      <c r="X72" s="88">
        <f t="shared" si="26"/>
        <v>0</v>
      </c>
      <c r="Y72" s="97">
        <f t="shared" si="27"/>
        <v>2215972</v>
      </c>
    </row>
    <row r="73" spans="1:25">
      <c r="S73" s="94"/>
      <c r="U73" s="95"/>
      <c r="Y73" s="97"/>
    </row>
    <row r="74" spans="1:25" ht="12.75">
      <c r="A74" s="131" t="s">
        <v>347</v>
      </c>
      <c r="S74" s="94"/>
      <c r="U74" s="95"/>
      <c r="Y74" s="97"/>
    </row>
    <row r="75" spans="1:25">
      <c r="A75" s="88" t="s">
        <v>348</v>
      </c>
      <c r="B75" s="48">
        <v>392382</v>
      </c>
      <c r="C75" s="48">
        <v>989160</v>
      </c>
      <c r="D75" s="48">
        <v>649204</v>
      </c>
      <c r="E75" s="48">
        <v>649165</v>
      </c>
      <c r="F75" s="48">
        <v>749350</v>
      </c>
      <c r="G75" s="48">
        <v>653441</v>
      </c>
      <c r="H75" s="48">
        <v>711688.58</v>
      </c>
      <c r="I75" s="48">
        <v>719829.49</v>
      </c>
      <c r="J75" s="48">
        <v>715398.05</v>
      </c>
      <c r="K75" s="48">
        <v>695016.72</v>
      </c>
      <c r="L75" s="48">
        <v>760383.66</v>
      </c>
      <c r="M75" s="48">
        <v>698335.52</v>
      </c>
      <c r="O75" s="48">
        <f t="shared" ref="O75:O78" si="28">SUM(B75:M75)</f>
        <v>8383354.0199999996</v>
      </c>
      <c r="R75" s="89">
        <f t="shared" ref="R75:R78" si="29">SUM(B75:D75)</f>
        <v>2030746</v>
      </c>
      <c r="S75" s="94">
        <f t="shared" ref="S75:S78" si="30">R75</f>
        <v>2030746</v>
      </c>
      <c r="T75" s="88">
        <f t="shared" ref="T75:T78" si="31">SUM(E75:G75)</f>
        <v>2051956</v>
      </c>
      <c r="U75" s="95">
        <f t="shared" ref="U75:U78" si="32">SUM(S75:T75)</f>
        <v>4082702</v>
      </c>
      <c r="V75" s="90">
        <f t="shared" ref="V75:V78" si="33">SUM(H75:J75)</f>
        <v>2146916.12</v>
      </c>
      <c r="W75" s="89">
        <f t="shared" ref="W75:W78" si="34">SUM(U75:V75)</f>
        <v>6229618.1200000001</v>
      </c>
      <c r="X75" s="88">
        <f t="shared" ref="X75:X78" si="35">SUM(K75:M75)</f>
        <v>2153735.9</v>
      </c>
      <c r="Y75" s="97">
        <f t="shared" ref="Y75:Y78" si="36">SUM(W75:X75)</f>
        <v>8383354.0199999996</v>
      </c>
    </row>
    <row r="76" spans="1:25">
      <c r="A76" s="88" t="s">
        <v>349</v>
      </c>
      <c r="B76" s="48">
        <v>0</v>
      </c>
      <c r="C76" s="48">
        <v>0</v>
      </c>
      <c r="D76" s="48">
        <v>282490</v>
      </c>
      <c r="E76" s="48">
        <v>64158</v>
      </c>
      <c r="F76" s="48">
        <v>38565</v>
      </c>
      <c r="G76" s="48">
        <v>26206.75</v>
      </c>
      <c r="H76" s="48">
        <v>20597.28</v>
      </c>
      <c r="I76" s="48">
        <v>20115.22</v>
      </c>
      <c r="J76" s="48">
        <v>17661.07</v>
      </c>
      <c r="K76" s="48">
        <v>12051.6</v>
      </c>
      <c r="L76" s="48">
        <v>11832.48</v>
      </c>
      <c r="M76" s="48">
        <v>17003.71</v>
      </c>
      <c r="O76" s="48">
        <f t="shared" si="28"/>
        <v>510681.11</v>
      </c>
      <c r="R76" s="89">
        <f t="shared" si="29"/>
        <v>282490</v>
      </c>
      <c r="S76" s="94">
        <f t="shared" si="30"/>
        <v>282490</v>
      </c>
      <c r="T76" s="88">
        <f t="shared" si="31"/>
        <v>128929.75</v>
      </c>
      <c r="U76" s="95">
        <f t="shared" si="32"/>
        <v>411419.75</v>
      </c>
      <c r="V76" s="90">
        <f t="shared" si="33"/>
        <v>58373.57</v>
      </c>
      <c r="W76" s="89">
        <f t="shared" si="34"/>
        <v>469793.32</v>
      </c>
      <c r="X76" s="88">
        <f t="shared" si="35"/>
        <v>40887.79</v>
      </c>
      <c r="Y76" s="97">
        <f t="shared" si="36"/>
        <v>510681.11</v>
      </c>
    </row>
    <row r="77" spans="1:25">
      <c r="A77" s="88" t="s">
        <v>350</v>
      </c>
      <c r="B77" s="48">
        <v>0</v>
      </c>
      <c r="C77" s="48">
        <v>0</v>
      </c>
      <c r="D77" s="48">
        <v>5894570</v>
      </c>
      <c r="E77" s="48">
        <v>1430253</v>
      </c>
      <c r="F77" s="48">
        <v>1100777</v>
      </c>
      <c r="G77" s="48">
        <v>633199.92000000004</v>
      </c>
      <c r="H77" s="48">
        <v>618232.56000000006</v>
      </c>
      <c r="I77" s="48">
        <v>532065</v>
      </c>
      <c r="J77" s="48">
        <v>533463.79</v>
      </c>
      <c r="K77" s="48">
        <v>439681.8</v>
      </c>
      <c r="L77" s="48">
        <v>380851.91</v>
      </c>
      <c r="M77" s="48">
        <v>384762</v>
      </c>
      <c r="O77" s="48">
        <f t="shared" si="28"/>
        <v>11947856.98</v>
      </c>
      <c r="R77" s="89">
        <f t="shared" si="29"/>
        <v>5894570</v>
      </c>
      <c r="S77" s="94">
        <f t="shared" si="30"/>
        <v>5894570</v>
      </c>
      <c r="T77" s="88">
        <f t="shared" si="31"/>
        <v>3164229.92</v>
      </c>
      <c r="U77" s="95">
        <f t="shared" si="32"/>
        <v>9058799.9199999999</v>
      </c>
      <c r="V77" s="90">
        <f t="shared" si="33"/>
        <v>1683761.35</v>
      </c>
      <c r="W77" s="89">
        <f t="shared" si="34"/>
        <v>10742561.27</v>
      </c>
      <c r="X77" s="88">
        <f t="shared" si="35"/>
        <v>1205295.71</v>
      </c>
      <c r="Y77" s="97">
        <f t="shared" si="36"/>
        <v>11947856.98</v>
      </c>
    </row>
    <row r="78" spans="1:25">
      <c r="A78" s="88" t="s">
        <v>351</v>
      </c>
      <c r="B78" s="48">
        <v>0</v>
      </c>
      <c r="C78" s="48">
        <v>222363</v>
      </c>
      <c r="D78" s="48">
        <v>-222363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O78" s="48">
        <f t="shared" si="28"/>
        <v>0</v>
      </c>
      <c r="R78" s="89">
        <f t="shared" si="29"/>
        <v>0</v>
      </c>
      <c r="S78" s="94">
        <f t="shared" si="30"/>
        <v>0</v>
      </c>
      <c r="T78" s="88">
        <f t="shared" si="31"/>
        <v>0</v>
      </c>
      <c r="U78" s="95">
        <f t="shared" si="32"/>
        <v>0</v>
      </c>
      <c r="V78" s="90">
        <f t="shared" si="33"/>
        <v>0</v>
      </c>
      <c r="W78" s="89">
        <f t="shared" si="34"/>
        <v>0</v>
      </c>
      <c r="X78" s="88">
        <f t="shared" si="35"/>
        <v>0</v>
      </c>
      <c r="Y78" s="97">
        <f t="shared" si="36"/>
        <v>0</v>
      </c>
    </row>
    <row r="79" spans="1:25">
      <c r="O79" s="48" t="s">
        <v>1</v>
      </c>
      <c r="S79" s="94"/>
      <c r="U79" s="95"/>
      <c r="W79" s="89" t="s">
        <v>1</v>
      </c>
      <c r="Y79" s="97" t="s">
        <v>1</v>
      </c>
    </row>
    <row r="80" spans="1:25">
      <c r="A80" s="87" t="s">
        <v>11</v>
      </c>
      <c r="B80" s="61">
        <f>SUM(B81:B85)</f>
        <v>2427392.31</v>
      </c>
      <c r="C80" s="61">
        <f>SUM(C81:C85)</f>
        <v>2427392.31</v>
      </c>
      <c r="D80" s="61">
        <f>SUM(D81:D85)</f>
        <v>2427392.31</v>
      </c>
      <c r="E80" s="61">
        <f>SUM(E81:E85)</f>
        <v>2427392.31</v>
      </c>
      <c r="F80" s="61">
        <f t="shared" ref="F80:M80" si="37">SUM(F81:F85)</f>
        <v>2427392.31</v>
      </c>
      <c r="G80" s="61">
        <f t="shared" si="37"/>
        <v>2427392.31</v>
      </c>
      <c r="H80" s="61">
        <f t="shared" si="37"/>
        <v>2427392.31</v>
      </c>
      <c r="I80" s="61">
        <f t="shared" si="37"/>
        <v>2427392.31</v>
      </c>
      <c r="J80" s="61">
        <f t="shared" si="37"/>
        <v>2427392.3199999998</v>
      </c>
      <c r="K80" s="61">
        <f t="shared" si="37"/>
        <v>2427392.3199999998</v>
      </c>
      <c r="L80" s="61">
        <f t="shared" si="37"/>
        <v>0</v>
      </c>
      <c r="M80" s="61">
        <f t="shared" si="37"/>
        <v>0</v>
      </c>
      <c r="N80" s="61"/>
      <c r="O80" s="61">
        <f>SUM(B80:M80)</f>
        <v>24273923.120000001</v>
      </c>
      <c r="R80" s="94">
        <f t="shared" si="7"/>
        <v>7282176.9299999997</v>
      </c>
      <c r="S80" s="94">
        <f t="shared" si="1"/>
        <v>7282176.9299999997</v>
      </c>
      <c r="T80" s="87">
        <f t="shared" si="2"/>
        <v>7282176.9299999997</v>
      </c>
      <c r="U80" s="95">
        <f t="shared" si="3"/>
        <v>14564353.859999999</v>
      </c>
      <c r="V80" s="96">
        <f t="shared" si="4"/>
        <v>7282176.9399999995</v>
      </c>
      <c r="W80" s="94">
        <f t="shared" si="8"/>
        <v>21846530.799999997</v>
      </c>
      <c r="X80" s="87">
        <f t="shared" si="5"/>
        <v>2427392.3199999998</v>
      </c>
      <c r="Y80" s="95">
        <f t="shared" si="8"/>
        <v>24273923.119999997</v>
      </c>
    </row>
    <row r="81" spans="1:25">
      <c r="A81" s="88" t="s">
        <v>96</v>
      </c>
      <c r="O81" s="48">
        <f t="shared" si="18"/>
        <v>0</v>
      </c>
      <c r="R81" s="89">
        <f>SUM(B81:D81)</f>
        <v>0</v>
      </c>
      <c r="S81" s="94">
        <f t="shared" ref="S81:S127" si="38">R81</f>
        <v>0</v>
      </c>
      <c r="T81" s="88">
        <f t="shared" ref="T81:T125" si="39">SUM(E81:G81)</f>
        <v>0</v>
      </c>
      <c r="U81" s="95">
        <f t="shared" ref="U81:U127" si="40">SUM(S81:T81)</f>
        <v>0</v>
      </c>
      <c r="V81" s="90">
        <f t="shared" ref="V81:V125" si="41">SUM(H81:J81)</f>
        <v>0</v>
      </c>
      <c r="W81" s="89">
        <f t="shared" si="8"/>
        <v>0</v>
      </c>
      <c r="X81" s="88">
        <f t="shared" ref="X81:X127" si="42">SUM(K81:M81)</f>
        <v>0</v>
      </c>
      <c r="Y81" s="97">
        <f t="shared" si="8"/>
        <v>0</v>
      </c>
    </row>
    <row r="82" spans="1:25">
      <c r="A82" s="88" t="s">
        <v>291</v>
      </c>
      <c r="B82" s="48">
        <v>2427392.31</v>
      </c>
      <c r="C82" s="48">
        <v>2427392.31</v>
      </c>
      <c r="D82" s="48">
        <v>2427392.31</v>
      </c>
      <c r="E82" s="48">
        <v>2427392.31</v>
      </c>
      <c r="F82" s="48">
        <v>2427392.31</v>
      </c>
      <c r="G82" s="48">
        <v>2427392.31</v>
      </c>
      <c r="H82" s="48">
        <v>2427392.31</v>
      </c>
      <c r="I82" s="48">
        <v>2427392.31</v>
      </c>
      <c r="J82" s="48">
        <v>2427392.3199999998</v>
      </c>
      <c r="K82" s="48">
        <v>2427392.3199999998</v>
      </c>
      <c r="L82" s="48">
        <v>0</v>
      </c>
      <c r="M82" s="48">
        <v>0</v>
      </c>
      <c r="O82" s="48">
        <f t="shared" si="18"/>
        <v>24273923.120000001</v>
      </c>
      <c r="R82" s="89">
        <f>SUM(B82:D82)</f>
        <v>7282176.9299999997</v>
      </c>
      <c r="S82" s="94">
        <f t="shared" si="38"/>
        <v>7282176.9299999997</v>
      </c>
      <c r="T82" s="88">
        <f t="shared" si="39"/>
        <v>7282176.9299999997</v>
      </c>
      <c r="U82" s="95">
        <f t="shared" si="40"/>
        <v>14564353.859999999</v>
      </c>
      <c r="V82" s="90">
        <f t="shared" si="41"/>
        <v>7282176.9399999995</v>
      </c>
      <c r="W82" s="89">
        <f>SUM(U82:V82)</f>
        <v>21846530.799999997</v>
      </c>
      <c r="X82" s="88">
        <f t="shared" si="42"/>
        <v>2427392.3199999998</v>
      </c>
      <c r="Y82" s="97">
        <f>SUM(W82:X82)</f>
        <v>24273923.119999997</v>
      </c>
    </row>
    <row r="83" spans="1:25">
      <c r="A83" s="88" t="s">
        <v>97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O83" s="48">
        <f t="shared" si="18"/>
        <v>0</v>
      </c>
      <c r="R83" s="89">
        <f>SUM(B83:D83)</f>
        <v>0</v>
      </c>
      <c r="S83" s="94">
        <f t="shared" si="38"/>
        <v>0</v>
      </c>
      <c r="T83" s="88">
        <f t="shared" si="39"/>
        <v>0</v>
      </c>
      <c r="U83" s="95">
        <f t="shared" si="40"/>
        <v>0</v>
      </c>
      <c r="V83" s="90">
        <f t="shared" si="41"/>
        <v>0</v>
      </c>
      <c r="W83" s="89">
        <f>SUM(U83:V83)</f>
        <v>0</v>
      </c>
      <c r="X83" s="88">
        <f t="shared" si="42"/>
        <v>0</v>
      </c>
      <c r="Y83" s="97">
        <f>SUM(W83:X83)</f>
        <v>0</v>
      </c>
    </row>
    <row r="84" spans="1:25">
      <c r="A84" s="88" t="s">
        <v>98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O84" s="48">
        <f t="shared" si="18"/>
        <v>0</v>
      </c>
      <c r="R84" s="89">
        <f>SUM(B84:D84)</f>
        <v>0</v>
      </c>
      <c r="S84" s="94">
        <f t="shared" si="38"/>
        <v>0</v>
      </c>
      <c r="T84" s="88">
        <f t="shared" si="39"/>
        <v>0</v>
      </c>
      <c r="U84" s="95">
        <f t="shared" si="40"/>
        <v>0</v>
      </c>
      <c r="V84" s="90">
        <f t="shared" si="41"/>
        <v>0</v>
      </c>
      <c r="W84" s="89">
        <f>SUM(U84:V84)</f>
        <v>0</v>
      </c>
      <c r="X84" s="88">
        <f t="shared" si="42"/>
        <v>0</v>
      </c>
      <c r="Y84" s="97">
        <f>SUM(W84:X84)</f>
        <v>0</v>
      </c>
    </row>
    <row r="85" spans="1:25">
      <c r="A85" s="88" t="s">
        <v>99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O85" s="48">
        <f t="shared" si="18"/>
        <v>0</v>
      </c>
      <c r="R85" s="89">
        <f>SUM(B85:D85)</f>
        <v>0</v>
      </c>
      <c r="S85" s="94">
        <f t="shared" si="38"/>
        <v>0</v>
      </c>
      <c r="T85" s="88">
        <f t="shared" si="39"/>
        <v>0</v>
      </c>
      <c r="U85" s="95">
        <f t="shared" si="40"/>
        <v>0</v>
      </c>
      <c r="V85" s="90">
        <f t="shared" si="41"/>
        <v>0</v>
      </c>
      <c r="W85" s="89">
        <f>SUM(U85:V85)</f>
        <v>0</v>
      </c>
      <c r="X85" s="88">
        <f t="shared" si="42"/>
        <v>0</v>
      </c>
      <c r="Y85" s="97">
        <f>SUM(W85:X85)</f>
        <v>0</v>
      </c>
    </row>
    <row r="86" spans="1:25">
      <c r="O86" s="48" t="s">
        <v>1</v>
      </c>
      <c r="S86" s="94"/>
      <c r="U86" s="95"/>
      <c r="W86" s="89" t="s">
        <v>1</v>
      </c>
      <c r="Y86" s="97" t="s">
        <v>1</v>
      </c>
    </row>
    <row r="87" spans="1:25">
      <c r="A87" s="87" t="s">
        <v>100</v>
      </c>
      <c r="B87" s="61">
        <f>SUM(B88:B92)</f>
        <v>6659826.25</v>
      </c>
      <c r="C87" s="61">
        <f>SUM(C88:C92)</f>
        <v>6659826.25</v>
      </c>
      <c r="D87" s="61">
        <f>SUM(D88:D92)</f>
        <v>6659826.25</v>
      </c>
      <c r="E87" s="61">
        <f>SUM(E88:E92)</f>
        <v>6659826.25</v>
      </c>
      <c r="F87" s="61">
        <f t="shared" ref="F87:M87" si="43">SUM(F88:F92)</f>
        <v>6659826.25</v>
      </c>
      <c r="G87" s="61">
        <f t="shared" si="43"/>
        <v>6659826.25</v>
      </c>
      <c r="H87" s="61">
        <f t="shared" si="43"/>
        <v>6659826.25</v>
      </c>
      <c r="I87" s="61">
        <f>SUM(I88:I92)</f>
        <v>6659826.25</v>
      </c>
      <c r="J87" s="61">
        <f>SUM(J88:J92)</f>
        <v>6659826.25</v>
      </c>
      <c r="K87" s="61">
        <f t="shared" si="43"/>
        <v>6659826.25</v>
      </c>
      <c r="L87" s="61">
        <f t="shared" si="43"/>
        <v>6659826.25</v>
      </c>
      <c r="M87" s="61">
        <f t="shared" si="43"/>
        <v>6659826.25</v>
      </c>
      <c r="N87" s="61"/>
      <c r="O87" s="61">
        <f t="shared" ref="O87:O92" si="44">SUM(B87:M87)</f>
        <v>79917915</v>
      </c>
      <c r="R87" s="94">
        <f t="shared" ref="R87:R92" si="45">SUM(B87:D87)</f>
        <v>19979478.75</v>
      </c>
      <c r="S87" s="94">
        <f t="shared" si="38"/>
        <v>19979478.75</v>
      </c>
      <c r="T87" s="87">
        <f t="shared" si="39"/>
        <v>19979478.75</v>
      </c>
      <c r="U87" s="95">
        <f t="shared" si="40"/>
        <v>39958957.5</v>
      </c>
      <c r="V87" s="96">
        <f t="shared" si="41"/>
        <v>19979478.75</v>
      </c>
      <c r="W87" s="94">
        <f t="shared" ref="W87:W92" si="46">SUM(U87:V87)</f>
        <v>59938436.25</v>
      </c>
      <c r="X87" s="87">
        <f t="shared" si="42"/>
        <v>19979478.75</v>
      </c>
      <c r="Y87" s="95">
        <f t="shared" ref="Y87:Y92" si="47">SUM(W87:X87)</f>
        <v>79917915</v>
      </c>
    </row>
    <row r="88" spans="1:25">
      <c r="A88" s="88" t="s">
        <v>101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O88" s="48">
        <f t="shared" si="44"/>
        <v>0</v>
      </c>
      <c r="R88" s="89">
        <f t="shared" si="45"/>
        <v>0</v>
      </c>
      <c r="S88" s="94">
        <f t="shared" si="38"/>
        <v>0</v>
      </c>
      <c r="T88" s="88">
        <f t="shared" si="39"/>
        <v>0</v>
      </c>
      <c r="U88" s="95">
        <f t="shared" si="40"/>
        <v>0</v>
      </c>
      <c r="V88" s="90">
        <f>SUM(H88:J88)</f>
        <v>0</v>
      </c>
      <c r="W88" s="89">
        <f t="shared" si="46"/>
        <v>0</v>
      </c>
      <c r="X88" s="88">
        <f t="shared" si="42"/>
        <v>0</v>
      </c>
      <c r="Y88" s="97">
        <f t="shared" si="47"/>
        <v>0</v>
      </c>
    </row>
    <row r="89" spans="1:25">
      <c r="A89" s="88" t="s">
        <v>102</v>
      </c>
      <c r="B89" s="48">
        <v>6659826.25</v>
      </c>
      <c r="C89" s="48">
        <v>6659826.25</v>
      </c>
      <c r="D89" s="48">
        <v>6659826.25</v>
      </c>
      <c r="E89" s="48">
        <v>6659826.25</v>
      </c>
      <c r="F89" s="48">
        <v>6659826.25</v>
      </c>
      <c r="G89" s="48">
        <v>6659826.25</v>
      </c>
      <c r="H89" s="48">
        <v>6659826.25</v>
      </c>
      <c r="I89" s="48">
        <v>6659826.25</v>
      </c>
      <c r="J89" s="48">
        <v>6659826.25</v>
      </c>
      <c r="K89" s="48">
        <v>6659826.25</v>
      </c>
      <c r="L89" s="48">
        <v>6659826.25</v>
      </c>
      <c r="M89" s="48">
        <v>6659826.25</v>
      </c>
      <c r="O89" s="48">
        <f t="shared" si="44"/>
        <v>79917915</v>
      </c>
      <c r="R89" s="89">
        <f t="shared" si="45"/>
        <v>19979478.75</v>
      </c>
      <c r="S89" s="94">
        <f t="shared" si="38"/>
        <v>19979478.75</v>
      </c>
      <c r="T89" s="88">
        <f t="shared" si="39"/>
        <v>19979478.75</v>
      </c>
      <c r="U89" s="95">
        <f t="shared" si="40"/>
        <v>39958957.5</v>
      </c>
      <c r="V89" s="90">
        <f>SUM(H89:J89)</f>
        <v>19979478.75</v>
      </c>
      <c r="W89" s="89">
        <f t="shared" si="46"/>
        <v>59938436.25</v>
      </c>
      <c r="X89" s="88">
        <f t="shared" si="42"/>
        <v>19979478.75</v>
      </c>
      <c r="Y89" s="97">
        <f t="shared" si="47"/>
        <v>79917915</v>
      </c>
    </row>
    <row r="90" spans="1:25">
      <c r="A90" s="88" t="s">
        <v>103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O90" s="48">
        <f t="shared" si="44"/>
        <v>0</v>
      </c>
      <c r="R90" s="89">
        <f t="shared" si="45"/>
        <v>0</v>
      </c>
      <c r="S90" s="94">
        <f t="shared" si="38"/>
        <v>0</v>
      </c>
      <c r="T90" s="88">
        <f t="shared" si="39"/>
        <v>0</v>
      </c>
      <c r="U90" s="95">
        <f t="shared" si="40"/>
        <v>0</v>
      </c>
      <c r="V90" s="90">
        <f>SUM(H90:J90)</f>
        <v>0</v>
      </c>
      <c r="W90" s="89">
        <f t="shared" si="46"/>
        <v>0</v>
      </c>
      <c r="X90" s="88">
        <f t="shared" si="42"/>
        <v>0</v>
      </c>
      <c r="Y90" s="97">
        <f t="shared" si="47"/>
        <v>0</v>
      </c>
    </row>
    <row r="91" spans="1:25">
      <c r="A91" s="88" t="s">
        <v>104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O91" s="48">
        <f t="shared" si="44"/>
        <v>0</v>
      </c>
      <c r="R91" s="89">
        <f t="shared" si="45"/>
        <v>0</v>
      </c>
      <c r="S91" s="94">
        <f t="shared" si="38"/>
        <v>0</v>
      </c>
      <c r="T91" s="88">
        <f t="shared" si="39"/>
        <v>0</v>
      </c>
      <c r="U91" s="95">
        <f t="shared" si="40"/>
        <v>0</v>
      </c>
      <c r="V91" s="90">
        <f>SUM(H91:J91)</f>
        <v>0</v>
      </c>
      <c r="W91" s="89">
        <f t="shared" si="46"/>
        <v>0</v>
      </c>
      <c r="X91" s="88">
        <f t="shared" si="42"/>
        <v>0</v>
      </c>
      <c r="Y91" s="97">
        <f t="shared" si="47"/>
        <v>0</v>
      </c>
    </row>
    <row r="92" spans="1:25">
      <c r="A92" s="88" t="s">
        <v>105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O92" s="48">
        <f t="shared" si="44"/>
        <v>0</v>
      </c>
      <c r="R92" s="89">
        <f t="shared" si="45"/>
        <v>0</v>
      </c>
      <c r="S92" s="94">
        <f t="shared" si="38"/>
        <v>0</v>
      </c>
      <c r="T92" s="88">
        <f t="shared" si="39"/>
        <v>0</v>
      </c>
      <c r="U92" s="95">
        <f t="shared" si="40"/>
        <v>0</v>
      </c>
      <c r="V92" s="90">
        <f>SUM(H92:J92)</f>
        <v>0</v>
      </c>
      <c r="W92" s="89">
        <f t="shared" si="46"/>
        <v>0</v>
      </c>
      <c r="X92" s="88">
        <f t="shared" si="42"/>
        <v>0</v>
      </c>
      <c r="Y92" s="97">
        <f t="shared" si="47"/>
        <v>0</v>
      </c>
    </row>
    <row r="93" spans="1:25">
      <c r="S93" s="94"/>
      <c r="U93" s="95"/>
      <c r="Y93" s="97"/>
    </row>
    <row r="94" spans="1:25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38"/>
      <c r="O94" s="108"/>
      <c r="S94" s="94"/>
      <c r="U94" s="95"/>
      <c r="W94" s="89" t="s">
        <v>1</v>
      </c>
      <c r="Y94" s="97" t="s">
        <v>1</v>
      </c>
    </row>
    <row r="95" spans="1:25">
      <c r="A95" s="87" t="s">
        <v>13</v>
      </c>
      <c r="B95" s="61">
        <f>SUM(B96:B97)</f>
        <v>380157</v>
      </c>
      <c r="C95" s="61">
        <f>SUM(C96:C97)</f>
        <v>492689</v>
      </c>
      <c r="D95" s="61">
        <f>SUM(D96:D97)</f>
        <v>0</v>
      </c>
      <c r="E95" s="61">
        <f>SUM(E96:E97)</f>
        <v>926937</v>
      </c>
      <c r="F95" s="61">
        <f t="shared" ref="F95:M95" si="48">SUM(F96:F97)</f>
        <v>479135</v>
      </c>
      <c r="G95" s="61">
        <f t="shared" si="48"/>
        <v>570267.77</v>
      </c>
      <c r="H95" s="61">
        <f t="shared" si="48"/>
        <v>397509</v>
      </c>
      <c r="I95" s="61">
        <f t="shared" si="48"/>
        <v>408663.31</v>
      </c>
      <c r="J95" s="61">
        <f t="shared" si="48"/>
        <v>351578.73</v>
      </c>
      <c r="K95" s="61">
        <f t="shared" si="48"/>
        <v>335473.83</v>
      </c>
      <c r="L95" s="61">
        <f t="shared" si="48"/>
        <v>352084.25</v>
      </c>
      <c r="M95" s="61">
        <f t="shared" si="48"/>
        <v>367040.5</v>
      </c>
      <c r="N95" s="61"/>
      <c r="O95" s="61">
        <f>SUM(B95:M95)</f>
        <v>5061535.3899999997</v>
      </c>
      <c r="R95" s="94">
        <f>SUM(B95:D95)</f>
        <v>872846</v>
      </c>
      <c r="S95" s="94">
        <f t="shared" si="38"/>
        <v>872846</v>
      </c>
      <c r="T95" s="87">
        <f t="shared" si="39"/>
        <v>1976339.77</v>
      </c>
      <c r="U95" s="95">
        <f t="shared" si="40"/>
        <v>2849185.77</v>
      </c>
      <c r="V95" s="96">
        <f t="shared" si="41"/>
        <v>1157751.04</v>
      </c>
      <c r="W95" s="94">
        <f>SUM(U95:V95)</f>
        <v>4006936.81</v>
      </c>
      <c r="X95" s="87">
        <f t="shared" si="42"/>
        <v>1054598.58</v>
      </c>
      <c r="Y95" s="95">
        <f>SUM(W95:X95)</f>
        <v>5061535.3900000006</v>
      </c>
    </row>
    <row r="96" spans="1:25">
      <c r="A96" s="88" t="s">
        <v>274</v>
      </c>
      <c r="B96" s="48">
        <v>380157</v>
      </c>
      <c r="C96" s="48">
        <v>492689</v>
      </c>
      <c r="D96" s="48">
        <v>0</v>
      </c>
      <c r="E96" s="48">
        <v>926937</v>
      </c>
      <c r="F96" s="48">
        <v>479135</v>
      </c>
      <c r="G96" s="48">
        <v>570267.77</v>
      </c>
      <c r="H96" s="48">
        <v>397509</v>
      </c>
      <c r="I96" s="48">
        <v>408663.31</v>
      </c>
      <c r="J96" s="48">
        <v>351578.73</v>
      </c>
      <c r="K96" s="48">
        <v>335473.83</v>
      </c>
      <c r="L96" s="48">
        <v>352084.25</v>
      </c>
      <c r="M96" s="48">
        <v>367040.5</v>
      </c>
      <c r="O96" s="48">
        <f>SUM(B96:M96)</f>
        <v>5061535.3899999997</v>
      </c>
      <c r="R96" s="89">
        <f>SUM(B96:D96)</f>
        <v>872846</v>
      </c>
      <c r="S96" s="94">
        <f t="shared" si="38"/>
        <v>872846</v>
      </c>
      <c r="T96" s="88">
        <f t="shared" si="39"/>
        <v>1976339.77</v>
      </c>
      <c r="U96" s="95">
        <f t="shared" si="40"/>
        <v>2849185.77</v>
      </c>
      <c r="V96" s="90">
        <f t="shared" si="41"/>
        <v>1157751.04</v>
      </c>
      <c r="W96" s="89">
        <f>SUM(U96:V96)</f>
        <v>4006936.81</v>
      </c>
      <c r="X96" s="88">
        <f t="shared" si="42"/>
        <v>1054598.58</v>
      </c>
      <c r="Y96" s="97">
        <f>SUM(W96:X96)</f>
        <v>5061535.3900000006</v>
      </c>
    </row>
    <row r="97" spans="1:25">
      <c r="A97" s="88" t="s">
        <v>274</v>
      </c>
      <c r="B97" s="48">
        <v>0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O97" s="48">
        <f>SUM(B97:M97)</f>
        <v>0</v>
      </c>
      <c r="R97" s="89">
        <f>SUM(B97:D97)</f>
        <v>0</v>
      </c>
      <c r="S97" s="94">
        <f t="shared" si="38"/>
        <v>0</v>
      </c>
      <c r="T97" s="88">
        <f t="shared" si="39"/>
        <v>0</v>
      </c>
      <c r="U97" s="95">
        <f t="shared" si="40"/>
        <v>0</v>
      </c>
      <c r="V97" s="90">
        <f t="shared" si="41"/>
        <v>0</v>
      </c>
      <c r="W97" s="89">
        <f>SUM(U97:V97)</f>
        <v>0</v>
      </c>
      <c r="X97" s="88">
        <f t="shared" si="42"/>
        <v>0</v>
      </c>
      <c r="Y97" s="97">
        <f>SUM(W97:X97)</f>
        <v>0</v>
      </c>
    </row>
    <row r="98" spans="1:25">
      <c r="S98" s="94"/>
      <c r="U98" s="95"/>
      <c r="Y98" s="97"/>
    </row>
    <row r="99" spans="1:25">
      <c r="S99" s="94"/>
      <c r="U99" s="95"/>
      <c r="Y99" s="97"/>
    </row>
    <row r="100" spans="1:25">
      <c r="A100" s="87" t="s">
        <v>14</v>
      </c>
      <c r="B100" s="61">
        <f>SUM(B101:B113)</f>
        <v>736462</v>
      </c>
      <c r="C100" s="61">
        <f>SUM(C101:C113)</f>
        <v>954466</v>
      </c>
      <c r="D100" s="61">
        <f>SUM(D101:D113)</f>
        <v>0</v>
      </c>
      <c r="E100" s="61">
        <f t="shared" ref="E100:M100" si="49">SUM(E101:E113)</f>
        <v>17195718</v>
      </c>
      <c r="F100" s="61">
        <f t="shared" si="49"/>
        <v>29273459.899999999</v>
      </c>
      <c r="G100" s="61">
        <f t="shared" si="49"/>
        <v>1909916.65</v>
      </c>
      <c r="H100" s="61">
        <f t="shared" si="49"/>
        <v>2069284.9900000002</v>
      </c>
      <c r="I100" s="61">
        <f t="shared" si="49"/>
        <v>4494081.3499999996</v>
      </c>
      <c r="J100" s="61">
        <f t="shared" si="49"/>
        <v>14781058.16</v>
      </c>
      <c r="K100" s="61">
        <f t="shared" si="49"/>
        <v>993964.87</v>
      </c>
      <c r="L100" s="61">
        <f t="shared" si="49"/>
        <v>10852848.359999999</v>
      </c>
      <c r="M100" s="61">
        <f t="shared" si="49"/>
        <v>11673660.67</v>
      </c>
      <c r="N100" s="61"/>
      <c r="O100" s="61">
        <f>SUM(O101:O113)</f>
        <v>94934920.950000003</v>
      </c>
      <c r="R100" s="94">
        <f>SUM(B100:D100)</f>
        <v>1690928</v>
      </c>
      <c r="S100" s="94">
        <f t="shared" si="38"/>
        <v>1690928</v>
      </c>
      <c r="T100" s="87">
        <f>SUM(E100:G100)</f>
        <v>48379094.549999997</v>
      </c>
      <c r="U100" s="95">
        <f t="shared" si="40"/>
        <v>50070022.549999997</v>
      </c>
      <c r="V100" s="96">
        <f t="shared" si="41"/>
        <v>21344424.5</v>
      </c>
      <c r="W100" s="94">
        <f t="shared" ref="W100:W112" si="50">SUM(U100:V100)</f>
        <v>71414447.049999997</v>
      </c>
      <c r="X100" s="87">
        <f>SUM(K100:M100)</f>
        <v>23520473.899999999</v>
      </c>
      <c r="Y100" s="95">
        <f t="shared" ref="Y100:Y112" si="51">SUM(W100:X100)</f>
        <v>94934920.949999988</v>
      </c>
    </row>
    <row r="101" spans="1:25">
      <c r="A101" s="88" t="s">
        <v>352</v>
      </c>
      <c r="B101" s="48">
        <v>736462</v>
      </c>
      <c r="C101" s="48">
        <v>954466</v>
      </c>
      <c r="D101" s="48">
        <v>0</v>
      </c>
      <c r="E101" s="48">
        <v>1795718</v>
      </c>
      <c r="F101" s="48">
        <v>928209</v>
      </c>
      <c r="G101" s="48">
        <v>1104756.75</v>
      </c>
      <c r="H101" s="48">
        <v>952726.43</v>
      </c>
      <c r="I101" s="48">
        <v>989898.96</v>
      </c>
      <c r="J101" s="48">
        <v>861777.27</v>
      </c>
      <c r="K101" s="48">
        <v>812613.2</v>
      </c>
      <c r="L101" s="48">
        <v>852848.36</v>
      </c>
      <c r="M101" s="48">
        <v>889076.67</v>
      </c>
      <c r="O101" s="48">
        <f t="shared" ref="O101:O113" si="52">SUM(B101:M101)</f>
        <v>10878552.639999999</v>
      </c>
      <c r="R101" s="89">
        <f>SUM(B101:D101)</f>
        <v>1690928</v>
      </c>
      <c r="S101" s="94">
        <f t="shared" si="38"/>
        <v>1690928</v>
      </c>
      <c r="T101" s="88">
        <f t="shared" si="39"/>
        <v>3828683.75</v>
      </c>
      <c r="U101" s="95">
        <f t="shared" si="40"/>
        <v>5519611.75</v>
      </c>
      <c r="V101" s="90">
        <f t="shared" si="41"/>
        <v>2804402.66</v>
      </c>
      <c r="W101" s="89">
        <f t="shared" si="50"/>
        <v>8324014.4100000001</v>
      </c>
      <c r="X101" s="88">
        <f t="shared" si="42"/>
        <v>2554538.23</v>
      </c>
      <c r="Y101" s="97">
        <f t="shared" si="51"/>
        <v>10878552.640000001</v>
      </c>
    </row>
    <row r="102" spans="1:25">
      <c r="A102" s="88" t="s">
        <v>353</v>
      </c>
      <c r="B102" s="48">
        <v>0</v>
      </c>
      <c r="C102" s="48">
        <v>0</v>
      </c>
      <c r="D102" s="48">
        <v>0</v>
      </c>
      <c r="E102" s="48">
        <v>0</v>
      </c>
      <c r="F102" s="48">
        <v>8139701.9000000004</v>
      </c>
      <c r="G102" s="48">
        <v>5159.8999999999996</v>
      </c>
      <c r="H102" s="48">
        <v>0</v>
      </c>
      <c r="I102" s="48">
        <v>0</v>
      </c>
      <c r="J102" s="48">
        <v>8140119.5</v>
      </c>
      <c r="K102" s="48">
        <v>0</v>
      </c>
      <c r="L102" s="48">
        <v>0</v>
      </c>
      <c r="M102" s="48">
        <v>0</v>
      </c>
      <c r="O102" s="48">
        <f t="shared" si="52"/>
        <v>16284981.300000001</v>
      </c>
      <c r="R102" s="89">
        <f t="shared" ref="R102:R113" si="53">SUM(B102:D102)</f>
        <v>0</v>
      </c>
      <c r="S102" s="94">
        <f t="shared" si="38"/>
        <v>0</v>
      </c>
      <c r="T102" s="88">
        <f t="shared" si="39"/>
        <v>8144861.8000000007</v>
      </c>
      <c r="U102" s="95">
        <f t="shared" si="40"/>
        <v>8144861.8000000007</v>
      </c>
      <c r="V102" s="90">
        <f t="shared" si="41"/>
        <v>8140119.5</v>
      </c>
      <c r="W102" s="89">
        <f t="shared" si="50"/>
        <v>16284981.300000001</v>
      </c>
      <c r="X102" s="88">
        <f t="shared" si="42"/>
        <v>0</v>
      </c>
      <c r="Y102" s="97">
        <f t="shared" si="51"/>
        <v>16284981.300000001</v>
      </c>
    </row>
    <row r="103" spans="1:25">
      <c r="A103" s="88" t="s">
        <v>354</v>
      </c>
      <c r="B103" s="48">
        <v>0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1116558.56</v>
      </c>
      <c r="I103" s="48">
        <v>0</v>
      </c>
      <c r="J103" s="48">
        <v>0</v>
      </c>
      <c r="K103" s="48">
        <v>181351.67</v>
      </c>
      <c r="L103" s="48">
        <v>0</v>
      </c>
      <c r="M103" s="48">
        <v>986412</v>
      </c>
      <c r="O103" s="48">
        <f t="shared" si="52"/>
        <v>2284322.23</v>
      </c>
      <c r="R103" s="89">
        <f t="shared" si="53"/>
        <v>0</v>
      </c>
      <c r="S103" s="94">
        <f t="shared" si="38"/>
        <v>0</v>
      </c>
      <c r="T103" s="88">
        <f t="shared" si="39"/>
        <v>0</v>
      </c>
      <c r="U103" s="95">
        <f t="shared" si="40"/>
        <v>0</v>
      </c>
      <c r="V103" s="90">
        <f t="shared" si="41"/>
        <v>1116558.56</v>
      </c>
      <c r="W103" s="89">
        <f t="shared" si="50"/>
        <v>1116558.56</v>
      </c>
      <c r="X103" s="88">
        <f t="shared" si="42"/>
        <v>1167763.67</v>
      </c>
      <c r="Y103" s="97">
        <f t="shared" si="51"/>
        <v>2284322.23</v>
      </c>
    </row>
    <row r="104" spans="1:25">
      <c r="A104" s="88" t="s">
        <v>355</v>
      </c>
      <c r="B104" s="48">
        <v>0</v>
      </c>
      <c r="C104" s="48">
        <v>0</v>
      </c>
      <c r="D104" s="48">
        <v>0</v>
      </c>
      <c r="E104" s="48">
        <v>400000</v>
      </c>
      <c r="F104" s="48">
        <v>0</v>
      </c>
      <c r="G104" s="48">
        <v>-200000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O104" s="48">
        <f t="shared" si="52"/>
        <v>200000</v>
      </c>
      <c r="R104" s="89">
        <f t="shared" si="53"/>
        <v>0</v>
      </c>
      <c r="S104" s="94">
        <f t="shared" si="38"/>
        <v>0</v>
      </c>
      <c r="T104" s="88">
        <f t="shared" si="39"/>
        <v>200000</v>
      </c>
      <c r="U104" s="95">
        <f t="shared" si="40"/>
        <v>200000</v>
      </c>
      <c r="V104" s="90">
        <f t="shared" si="41"/>
        <v>0</v>
      </c>
      <c r="W104" s="89">
        <f t="shared" si="50"/>
        <v>200000</v>
      </c>
      <c r="X104" s="88">
        <f t="shared" si="42"/>
        <v>0</v>
      </c>
      <c r="Y104" s="97">
        <f t="shared" si="51"/>
        <v>200000</v>
      </c>
    </row>
    <row r="105" spans="1:25">
      <c r="A105" s="88" t="s">
        <v>356</v>
      </c>
      <c r="B105" s="48">
        <v>0</v>
      </c>
      <c r="C105" s="48">
        <v>0</v>
      </c>
      <c r="D105" s="48">
        <v>0</v>
      </c>
      <c r="E105" s="48">
        <v>15000000</v>
      </c>
      <c r="F105" s="48">
        <v>16500000</v>
      </c>
      <c r="G105" s="48">
        <v>1000000</v>
      </c>
      <c r="H105" s="48">
        <v>0</v>
      </c>
      <c r="I105" s="48">
        <v>0</v>
      </c>
      <c r="J105" s="48">
        <v>3000000</v>
      </c>
      <c r="K105" s="48">
        <v>0</v>
      </c>
      <c r="L105" s="48">
        <v>0</v>
      </c>
      <c r="M105" s="48">
        <v>10000000</v>
      </c>
      <c r="O105" s="48">
        <f t="shared" si="52"/>
        <v>45500000</v>
      </c>
      <c r="R105" s="89">
        <f t="shared" si="53"/>
        <v>0</v>
      </c>
      <c r="S105" s="94">
        <f t="shared" si="38"/>
        <v>0</v>
      </c>
      <c r="T105" s="88">
        <f t="shared" si="39"/>
        <v>32500000</v>
      </c>
      <c r="U105" s="95">
        <f t="shared" si="40"/>
        <v>32500000</v>
      </c>
      <c r="V105" s="90">
        <f t="shared" si="41"/>
        <v>3000000</v>
      </c>
      <c r="W105" s="89">
        <f t="shared" si="50"/>
        <v>35500000</v>
      </c>
      <c r="X105" s="88">
        <f t="shared" si="42"/>
        <v>10000000</v>
      </c>
      <c r="Y105" s="97">
        <f t="shared" si="51"/>
        <v>45500000</v>
      </c>
    </row>
    <row r="106" spans="1:25">
      <c r="A106" s="88" t="s">
        <v>357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95483</v>
      </c>
      <c r="J106" s="48">
        <v>0</v>
      </c>
      <c r="K106" s="48">
        <v>0</v>
      </c>
      <c r="L106" s="48">
        <v>0</v>
      </c>
      <c r="M106" s="48">
        <v>0</v>
      </c>
      <c r="O106" s="48">
        <f t="shared" si="52"/>
        <v>95483</v>
      </c>
      <c r="R106" s="89">
        <f t="shared" si="53"/>
        <v>0</v>
      </c>
      <c r="S106" s="94">
        <f t="shared" si="38"/>
        <v>0</v>
      </c>
      <c r="T106" s="88">
        <f t="shared" si="39"/>
        <v>0</v>
      </c>
      <c r="U106" s="95">
        <f t="shared" si="40"/>
        <v>0</v>
      </c>
      <c r="V106" s="90">
        <f t="shared" si="41"/>
        <v>95483</v>
      </c>
      <c r="W106" s="89">
        <f t="shared" si="50"/>
        <v>95483</v>
      </c>
      <c r="X106" s="88">
        <f t="shared" si="42"/>
        <v>0</v>
      </c>
      <c r="Y106" s="97">
        <f t="shared" si="51"/>
        <v>95483</v>
      </c>
    </row>
    <row r="107" spans="1:25">
      <c r="A107" s="88" t="s">
        <v>357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225882</v>
      </c>
      <c r="J107" s="48">
        <v>0</v>
      </c>
      <c r="K107" s="48">
        <v>0</v>
      </c>
      <c r="L107" s="48">
        <v>0</v>
      </c>
      <c r="M107" s="48">
        <v>0</v>
      </c>
      <c r="O107" s="48">
        <f t="shared" si="52"/>
        <v>225882</v>
      </c>
      <c r="R107" s="89">
        <f t="shared" si="53"/>
        <v>0</v>
      </c>
      <c r="S107" s="94">
        <f t="shared" si="38"/>
        <v>0</v>
      </c>
      <c r="T107" s="88">
        <f t="shared" si="39"/>
        <v>0</v>
      </c>
      <c r="U107" s="95">
        <f t="shared" si="40"/>
        <v>0</v>
      </c>
      <c r="V107" s="90">
        <f t="shared" si="41"/>
        <v>225882</v>
      </c>
      <c r="W107" s="89">
        <f t="shared" si="50"/>
        <v>225882</v>
      </c>
      <c r="X107" s="88">
        <f t="shared" si="42"/>
        <v>0</v>
      </c>
      <c r="Y107" s="97">
        <f t="shared" si="51"/>
        <v>225882</v>
      </c>
    </row>
    <row r="108" spans="1:25">
      <c r="A108" s="88" t="s">
        <v>357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403656</v>
      </c>
      <c r="J108" s="48">
        <v>0</v>
      </c>
      <c r="K108" s="48">
        <v>0</v>
      </c>
      <c r="L108" s="48">
        <v>0</v>
      </c>
      <c r="M108" s="48">
        <v>-201828</v>
      </c>
      <c r="O108" s="48">
        <f t="shared" si="52"/>
        <v>201828</v>
      </c>
      <c r="R108" s="89">
        <f t="shared" si="53"/>
        <v>0</v>
      </c>
      <c r="S108" s="94">
        <f t="shared" si="38"/>
        <v>0</v>
      </c>
      <c r="T108" s="88">
        <f t="shared" si="39"/>
        <v>0</v>
      </c>
      <c r="U108" s="95">
        <f t="shared" si="40"/>
        <v>0</v>
      </c>
      <c r="V108" s="90">
        <f t="shared" si="41"/>
        <v>403656</v>
      </c>
      <c r="W108" s="89">
        <f t="shared" si="50"/>
        <v>403656</v>
      </c>
      <c r="X108" s="88">
        <f t="shared" si="42"/>
        <v>-201828</v>
      </c>
      <c r="Y108" s="97">
        <f t="shared" si="51"/>
        <v>201828</v>
      </c>
    </row>
    <row r="109" spans="1:25">
      <c r="A109" s="88" t="s">
        <v>358</v>
      </c>
      <c r="B109" s="48">
        <v>0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10000000</v>
      </c>
      <c r="M109" s="48">
        <v>0</v>
      </c>
      <c r="O109" s="48">
        <f t="shared" si="52"/>
        <v>10000000</v>
      </c>
      <c r="R109" s="89">
        <f t="shared" si="53"/>
        <v>0</v>
      </c>
      <c r="S109" s="94">
        <f t="shared" si="38"/>
        <v>0</v>
      </c>
      <c r="T109" s="88">
        <f t="shared" si="39"/>
        <v>0</v>
      </c>
      <c r="U109" s="95">
        <f t="shared" si="40"/>
        <v>0</v>
      </c>
      <c r="V109" s="90">
        <f t="shared" si="41"/>
        <v>0</v>
      </c>
      <c r="W109" s="89">
        <f t="shared" si="50"/>
        <v>0</v>
      </c>
      <c r="X109" s="88">
        <f t="shared" si="42"/>
        <v>10000000</v>
      </c>
      <c r="Y109" s="97">
        <f t="shared" si="51"/>
        <v>10000000</v>
      </c>
    </row>
    <row r="110" spans="1:25">
      <c r="A110" s="88" t="s">
        <v>326</v>
      </c>
      <c r="B110" s="48">
        <v>0</v>
      </c>
      <c r="C110" s="48">
        <v>0</v>
      </c>
      <c r="D110" s="48">
        <v>0</v>
      </c>
      <c r="E110" s="48">
        <v>0</v>
      </c>
      <c r="F110" s="48">
        <v>3705549</v>
      </c>
      <c r="G110" s="48">
        <v>0</v>
      </c>
      <c r="H110" s="48">
        <v>0</v>
      </c>
      <c r="I110" s="48">
        <v>2779161.39</v>
      </c>
      <c r="J110" s="48">
        <v>2779161.39</v>
      </c>
      <c r="K110" s="48">
        <v>0</v>
      </c>
      <c r="L110" s="48">
        <v>0</v>
      </c>
      <c r="M110" s="48">
        <v>0</v>
      </c>
      <c r="O110" s="48">
        <f t="shared" si="52"/>
        <v>9263871.7800000012</v>
      </c>
      <c r="R110" s="89">
        <f t="shared" si="53"/>
        <v>0</v>
      </c>
      <c r="S110" s="94">
        <f t="shared" si="38"/>
        <v>0</v>
      </c>
      <c r="T110" s="88">
        <f t="shared" si="39"/>
        <v>3705549</v>
      </c>
      <c r="U110" s="95">
        <f t="shared" si="40"/>
        <v>3705549</v>
      </c>
      <c r="V110" s="90">
        <f t="shared" si="41"/>
        <v>5558322.7800000003</v>
      </c>
      <c r="W110" s="89">
        <f t="shared" si="50"/>
        <v>9263871.7800000012</v>
      </c>
      <c r="X110" s="88">
        <f t="shared" si="42"/>
        <v>0</v>
      </c>
      <c r="Y110" s="97">
        <f t="shared" si="51"/>
        <v>9263871.7800000012</v>
      </c>
    </row>
    <row r="111" spans="1:25">
      <c r="A111" s="48" t="s">
        <v>329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O111" s="48">
        <f t="shared" si="52"/>
        <v>0</v>
      </c>
      <c r="R111" s="89">
        <f t="shared" si="53"/>
        <v>0</v>
      </c>
      <c r="S111" s="94">
        <f t="shared" si="38"/>
        <v>0</v>
      </c>
      <c r="T111" s="88">
        <f t="shared" si="39"/>
        <v>0</v>
      </c>
      <c r="U111" s="95">
        <f t="shared" si="40"/>
        <v>0</v>
      </c>
      <c r="V111" s="90">
        <f t="shared" si="41"/>
        <v>0</v>
      </c>
      <c r="W111" s="89">
        <f t="shared" si="50"/>
        <v>0</v>
      </c>
      <c r="X111" s="88">
        <f t="shared" si="42"/>
        <v>0</v>
      </c>
      <c r="Y111" s="97">
        <f t="shared" si="51"/>
        <v>0</v>
      </c>
    </row>
    <row r="112" spans="1:25">
      <c r="A112" s="88" t="s">
        <v>330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O112" s="48">
        <f t="shared" si="52"/>
        <v>0</v>
      </c>
      <c r="R112" s="89">
        <f t="shared" si="53"/>
        <v>0</v>
      </c>
      <c r="S112" s="94">
        <f t="shared" si="38"/>
        <v>0</v>
      </c>
      <c r="T112" s="88">
        <f t="shared" si="39"/>
        <v>0</v>
      </c>
      <c r="U112" s="95">
        <f t="shared" si="40"/>
        <v>0</v>
      </c>
      <c r="V112" s="90">
        <f t="shared" si="41"/>
        <v>0</v>
      </c>
      <c r="W112" s="89">
        <f t="shared" si="50"/>
        <v>0</v>
      </c>
      <c r="X112" s="88">
        <f t="shared" si="42"/>
        <v>0</v>
      </c>
      <c r="Y112" s="97">
        <f t="shared" si="51"/>
        <v>0</v>
      </c>
    </row>
    <row r="113" spans="1:25">
      <c r="A113" s="88" t="s">
        <v>303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O113" s="48">
        <f t="shared" si="52"/>
        <v>0</v>
      </c>
      <c r="R113" s="89">
        <f t="shared" si="53"/>
        <v>0</v>
      </c>
      <c r="S113" s="94">
        <f t="shared" si="38"/>
        <v>0</v>
      </c>
      <c r="T113" s="88">
        <f>SUM(E113:G113)</f>
        <v>0</v>
      </c>
      <c r="U113" s="95">
        <f t="shared" si="40"/>
        <v>0</v>
      </c>
      <c r="V113" s="90">
        <f>SUM(H113:J113)</f>
        <v>0</v>
      </c>
      <c r="W113" s="89">
        <f>SUM(U113:V113)</f>
        <v>0</v>
      </c>
      <c r="X113" s="88">
        <f>SUM(K113:M113)</f>
        <v>0</v>
      </c>
      <c r="Y113" s="97">
        <f>SUM(W113:X113)</f>
        <v>0</v>
      </c>
    </row>
    <row r="114" spans="1:25">
      <c r="S114" s="94"/>
      <c r="U114" s="95"/>
      <c r="W114" s="89" t="s">
        <v>1</v>
      </c>
      <c r="Y114" s="97" t="s">
        <v>1</v>
      </c>
    </row>
    <row r="115" spans="1:25">
      <c r="A115" s="87" t="s">
        <v>15</v>
      </c>
      <c r="B115" s="61">
        <f>SUM(B116)</f>
        <v>0</v>
      </c>
      <c r="C115" s="61">
        <f>SUM(C116)</f>
        <v>0</v>
      </c>
      <c r="D115" s="61">
        <f>SUM(D116)</f>
        <v>0</v>
      </c>
      <c r="E115" s="61">
        <f>SUM(E116)</f>
        <v>0</v>
      </c>
      <c r="F115" s="61">
        <f t="shared" ref="F115:M115" si="54">SUM(F116)</f>
        <v>0</v>
      </c>
      <c r="G115" s="61">
        <f t="shared" si="54"/>
        <v>0</v>
      </c>
      <c r="H115" s="61">
        <f t="shared" si="54"/>
        <v>0</v>
      </c>
      <c r="I115" s="61">
        <f t="shared" si="54"/>
        <v>0</v>
      </c>
      <c r="J115" s="61">
        <f t="shared" si="54"/>
        <v>0</v>
      </c>
      <c r="K115" s="61">
        <f t="shared" si="54"/>
        <v>0</v>
      </c>
      <c r="L115" s="61">
        <f t="shared" si="54"/>
        <v>0</v>
      </c>
      <c r="M115" s="61">
        <f t="shared" si="54"/>
        <v>0</v>
      </c>
      <c r="N115" s="61"/>
      <c r="O115" s="61">
        <f>SUM(B115:M115)</f>
        <v>0</v>
      </c>
      <c r="R115" s="94">
        <f>SUM(B115:D115)</f>
        <v>0</v>
      </c>
      <c r="S115" s="94">
        <f t="shared" si="38"/>
        <v>0</v>
      </c>
      <c r="T115" s="87">
        <f t="shared" si="39"/>
        <v>0</v>
      </c>
      <c r="U115" s="95">
        <f t="shared" si="40"/>
        <v>0</v>
      </c>
      <c r="V115" s="96">
        <f t="shared" si="41"/>
        <v>0</v>
      </c>
      <c r="W115" s="94">
        <f>SUM(U115:V115)</f>
        <v>0</v>
      </c>
      <c r="X115" s="87">
        <f t="shared" si="42"/>
        <v>0</v>
      </c>
      <c r="Y115" s="95">
        <f>SUM(W115:X115)</f>
        <v>0</v>
      </c>
    </row>
    <row r="116" spans="1:25">
      <c r="A116" s="88" t="s">
        <v>111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O116" s="48">
        <f>SUM(B116:M116)</f>
        <v>0</v>
      </c>
      <c r="R116" s="89">
        <f>SUM(B116:D116)</f>
        <v>0</v>
      </c>
      <c r="S116" s="94">
        <f t="shared" si="38"/>
        <v>0</v>
      </c>
      <c r="T116" s="88">
        <f t="shared" si="39"/>
        <v>0</v>
      </c>
      <c r="U116" s="95">
        <f t="shared" si="40"/>
        <v>0</v>
      </c>
      <c r="V116" s="90">
        <f t="shared" si="41"/>
        <v>0</v>
      </c>
      <c r="W116" s="89">
        <f>SUM(U116:V116)</f>
        <v>0</v>
      </c>
      <c r="X116" s="88">
        <f t="shared" si="42"/>
        <v>0</v>
      </c>
      <c r="Y116" s="97">
        <f>SUM(W116:X116)</f>
        <v>0</v>
      </c>
    </row>
    <row r="117" spans="1:25">
      <c r="O117" s="48" t="s">
        <v>1</v>
      </c>
      <c r="S117" s="94"/>
      <c r="U117" s="95"/>
      <c r="W117" s="89" t="s">
        <v>1</v>
      </c>
      <c r="Y117" s="97" t="s">
        <v>1</v>
      </c>
    </row>
    <row r="118" spans="1:25">
      <c r="A118" s="87" t="s">
        <v>112</v>
      </c>
      <c r="B118" s="61">
        <f>SUM(B119:B122)</f>
        <v>0</v>
      </c>
      <c r="C118" s="61">
        <f>SUM(C119:C122)</f>
        <v>0</v>
      </c>
      <c r="D118" s="61">
        <f>SUM(D119:D122)</f>
        <v>0</v>
      </c>
      <c r="E118" s="61">
        <f>SUM(E119:E122)</f>
        <v>0</v>
      </c>
      <c r="F118" s="61">
        <f t="shared" ref="F118:M118" si="55">SUM(F119:F122)</f>
        <v>0</v>
      </c>
      <c r="G118" s="61">
        <f t="shared" si="55"/>
        <v>0</v>
      </c>
      <c r="H118" s="61">
        <f t="shared" si="55"/>
        <v>0</v>
      </c>
      <c r="I118" s="61">
        <f t="shared" si="55"/>
        <v>0</v>
      </c>
      <c r="J118" s="61">
        <f t="shared" si="55"/>
        <v>0</v>
      </c>
      <c r="K118" s="61">
        <f t="shared" si="55"/>
        <v>0</v>
      </c>
      <c r="L118" s="61">
        <f t="shared" si="55"/>
        <v>0</v>
      </c>
      <c r="M118" s="61">
        <f t="shared" si="55"/>
        <v>0</v>
      </c>
      <c r="N118" s="61"/>
      <c r="O118" s="61">
        <f>SUM(B118:M118)</f>
        <v>0</v>
      </c>
      <c r="R118" s="94">
        <f>SUM(B118:D118)</f>
        <v>0</v>
      </c>
      <c r="S118" s="94">
        <f t="shared" si="38"/>
        <v>0</v>
      </c>
      <c r="T118" s="87">
        <f t="shared" si="39"/>
        <v>0</v>
      </c>
      <c r="U118" s="95">
        <f t="shared" si="40"/>
        <v>0</v>
      </c>
      <c r="V118" s="96">
        <f t="shared" si="41"/>
        <v>0</v>
      </c>
      <c r="W118" s="94">
        <f>SUM(U118:V118)</f>
        <v>0</v>
      </c>
      <c r="X118" s="87">
        <f t="shared" si="42"/>
        <v>0</v>
      </c>
      <c r="Y118" s="95">
        <f>SUM(W118:X118)</f>
        <v>0</v>
      </c>
    </row>
    <row r="119" spans="1:25">
      <c r="A119" s="88" t="s">
        <v>113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O119" s="48">
        <f>SUM(B119:M119)</f>
        <v>0</v>
      </c>
      <c r="R119" s="89">
        <f>SUM(B119:D119)</f>
        <v>0</v>
      </c>
      <c r="S119" s="94">
        <f t="shared" si="38"/>
        <v>0</v>
      </c>
      <c r="T119" s="88">
        <f t="shared" si="39"/>
        <v>0</v>
      </c>
      <c r="U119" s="95">
        <f t="shared" si="40"/>
        <v>0</v>
      </c>
      <c r="V119" s="90">
        <f t="shared" si="41"/>
        <v>0</v>
      </c>
      <c r="W119" s="89">
        <f>SUM(U119:V119)</f>
        <v>0</v>
      </c>
      <c r="X119" s="88">
        <f t="shared" si="42"/>
        <v>0</v>
      </c>
      <c r="Y119" s="97">
        <f>SUM(W119:X119)</f>
        <v>0</v>
      </c>
    </row>
    <row r="120" spans="1:25">
      <c r="A120" s="88" t="s">
        <v>114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O120" s="48">
        <f>SUM(B120:M120)</f>
        <v>0</v>
      </c>
      <c r="R120" s="89">
        <f>SUM(B120:D120)</f>
        <v>0</v>
      </c>
      <c r="S120" s="94">
        <f t="shared" si="38"/>
        <v>0</v>
      </c>
      <c r="T120" s="88">
        <f t="shared" si="39"/>
        <v>0</v>
      </c>
      <c r="U120" s="95">
        <f t="shared" si="40"/>
        <v>0</v>
      </c>
      <c r="V120" s="90">
        <f t="shared" si="41"/>
        <v>0</v>
      </c>
      <c r="W120" s="89">
        <f>SUM(U120:V120)</f>
        <v>0</v>
      </c>
      <c r="X120" s="88">
        <f t="shared" si="42"/>
        <v>0</v>
      </c>
      <c r="Y120" s="97">
        <f>SUM(W120:X120)</f>
        <v>0</v>
      </c>
    </row>
    <row r="121" spans="1:25">
      <c r="A121" s="88" t="s">
        <v>115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O121" s="48">
        <f>SUM(B121:M121)</f>
        <v>0</v>
      </c>
      <c r="R121" s="89">
        <f>SUM(B121:D121)</f>
        <v>0</v>
      </c>
      <c r="S121" s="94">
        <f t="shared" si="38"/>
        <v>0</v>
      </c>
      <c r="T121" s="88">
        <f t="shared" si="39"/>
        <v>0</v>
      </c>
      <c r="U121" s="95">
        <f t="shared" si="40"/>
        <v>0</v>
      </c>
      <c r="V121" s="90">
        <f t="shared" si="41"/>
        <v>0</v>
      </c>
      <c r="W121" s="89">
        <f>SUM(U121:V121)</f>
        <v>0</v>
      </c>
      <c r="X121" s="88">
        <f t="shared" si="42"/>
        <v>0</v>
      </c>
      <c r="Y121" s="97">
        <f>SUM(W121:X121)</f>
        <v>0</v>
      </c>
    </row>
    <row r="122" spans="1:25">
      <c r="A122" s="88" t="s">
        <v>116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O122" s="48">
        <f>SUM(B122:M122)</f>
        <v>0</v>
      </c>
      <c r="R122" s="89">
        <f>SUM(B122:D122)</f>
        <v>0</v>
      </c>
      <c r="S122" s="94">
        <f t="shared" si="38"/>
        <v>0</v>
      </c>
      <c r="T122" s="88">
        <f t="shared" si="39"/>
        <v>0</v>
      </c>
      <c r="U122" s="95">
        <f t="shared" si="40"/>
        <v>0</v>
      </c>
      <c r="V122" s="90">
        <f t="shared" si="41"/>
        <v>0</v>
      </c>
      <c r="W122" s="89">
        <f>SUM(U122:V122)</f>
        <v>0</v>
      </c>
      <c r="X122" s="88">
        <f t="shared" si="42"/>
        <v>0</v>
      </c>
      <c r="Y122" s="97">
        <f>SUM(W122:X122)</f>
        <v>0</v>
      </c>
    </row>
    <row r="123" spans="1:25">
      <c r="O123" s="48" t="s">
        <v>1</v>
      </c>
      <c r="S123" s="94"/>
      <c r="U123" s="95"/>
      <c r="W123" s="89" t="s">
        <v>1</v>
      </c>
      <c r="Y123" s="97" t="s">
        <v>1</v>
      </c>
    </row>
    <row r="124" spans="1:25">
      <c r="A124" s="87" t="s">
        <v>17</v>
      </c>
      <c r="B124" s="61">
        <f>SUM(B125)</f>
        <v>165472.56</v>
      </c>
      <c r="C124" s="61">
        <f>SUM(C125)</f>
        <v>298464.20999999996</v>
      </c>
      <c r="D124" s="61">
        <f>SUM(D125)</f>
        <v>597372.32000000007</v>
      </c>
      <c r="E124" s="61">
        <f>SUM(E125)</f>
        <v>288292.90000000002</v>
      </c>
      <c r="F124" s="61">
        <f t="shared" ref="F124:M124" si="56">SUM(F125)</f>
        <v>416023.47</v>
      </c>
      <c r="G124" s="61">
        <f t="shared" si="56"/>
        <v>389860.31</v>
      </c>
      <c r="H124" s="61">
        <f t="shared" si="56"/>
        <v>383535.44</v>
      </c>
      <c r="I124" s="61">
        <f t="shared" si="56"/>
        <v>420645.62</v>
      </c>
      <c r="J124" s="61">
        <f t="shared" si="56"/>
        <v>446567.11000000022</v>
      </c>
      <c r="K124" s="61">
        <f>SUM(K125)</f>
        <v>1123006.5699999998</v>
      </c>
      <c r="L124" s="61">
        <f t="shared" si="56"/>
        <v>305576.31</v>
      </c>
      <c r="M124" s="61">
        <f t="shared" si="56"/>
        <v>272733.31</v>
      </c>
      <c r="N124" s="61"/>
      <c r="O124" s="61">
        <f>SUM(B124:M124)</f>
        <v>5107550.129999999</v>
      </c>
      <c r="R124" s="94">
        <f>SUM(B124:D124)</f>
        <v>1061309.0900000001</v>
      </c>
      <c r="S124" s="94">
        <f t="shared" si="38"/>
        <v>1061309.0900000001</v>
      </c>
      <c r="T124" s="87">
        <f t="shared" si="39"/>
        <v>1094176.68</v>
      </c>
      <c r="U124" s="95">
        <f t="shared" si="40"/>
        <v>2155485.77</v>
      </c>
      <c r="V124" s="96">
        <f t="shared" si="41"/>
        <v>1250748.1700000004</v>
      </c>
      <c r="W124" s="94">
        <f>SUM(U124:V124)</f>
        <v>3406233.9400000004</v>
      </c>
      <c r="X124" s="87">
        <f t="shared" si="42"/>
        <v>1701316.19</v>
      </c>
      <c r="Y124" s="95">
        <f>SUM(W124:X124)</f>
        <v>5107550.1300000008</v>
      </c>
    </row>
    <row r="125" spans="1:25">
      <c r="A125" s="88" t="s">
        <v>117</v>
      </c>
      <c r="B125" s="48">
        <v>165472.56</v>
      </c>
      <c r="C125" s="48">
        <v>298464.20999999996</v>
      </c>
      <c r="D125" s="48">
        <v>597372.32000000007</v>
      </c>
      <c r="E125" s="48">
        <v>288292.90000000002</v>
      </c>
      <c r="F125" s="48">
        <v>416023.47</v>
      </c>
      <c r="G125" s="48">
        <v>389860.31</v>
      </c>
      <c r="H125" s="48">
        <v>383535.44</v>
      </c>
      <c r="I125" s="48">
        <v>420645.62</v>
      </c>
      <c r="J125" s="48">
        <v>446567.11000000022</v>
      </c>
      <c r="K125" s="48">
        <v>1123006.5699999998</v>
      </c>
      <c r="L125" s="48">
        <v>305576.31</v>
      </c>
      <c r="M125" s="48">
        <v>272733.31</v>
      </c>
      <c r="O125" s="48">
        <f>SUM(B125:M125)</f>
        <v>5107550.129999999</v>
      </c>
      <c r="R125" s="89">
        <f>SUM(B125:D125)</f>
        <v>1061309.0900000001</v>
      </c>
      <c r="S125" s="94">
        <f t="shared" si="38"/>
        <v>1061309.0900000001</v>
      </c>
      <c r="T125" s="88">
        <f t="shared" si="39"/>
        <v>1094176.68</v>
      </c>
      <c r="U125" s="95">
        <f t="shared" si="40"/>
        <v>2155485.77</v>
      </c>
      <c r="V125" s="90">
        <f t="shared" si="41"/>
        <v>1250748.1700000004</v>
      </c>
      <c r="W125" s="89">
        <f>SUM(U125:V125)</f>
        <v>3406233.9400000004</v>
      </c>
      <c r="X125" s="88">
        <f t="shared" si="42"/>
        <v>1701316.19</v>
      </c>
      <c r="Y125" s="97">
        <f>SUM(W125:X125)</f>
        <v>5107550.1300000008</v>
      </c>
    </row>
    <row r="126" spans="1:25">
      <c r="O126" s="48" t="s">
        <v>1</v>
      </c>
      <c r="S126" s="94"/>
      <c r="U126" s="95"/>
      <c r="W126" s="89" t="s">
        <v>1</v>
      </c>
      <c r="Y126" s="97" t="s">
        <v>1</v>
      </c>
    </row>
    <row r="127" spans="1:25">
      <c r="A127" s="87" t="s">
        <v>118</v>
      </c>
      <c r="B127" s="61">
        <f t="shared" ref="B127:M127" si="57">+B7+B17+B32+B35+B49+B59+B80+B87+B95+B100+B115+B118+B124</f>
        <v>75156819.409999996</v>
      </c>
      <c r="C127" s="61">
        <f t="shared" si="57"/>
        <v>50579111.479999997</v>
      </c>
      <c r="D127" s="61">
        <f t="shared" si="57"/>
        <v>36975903.299999997</v>
      </c>
      <c r="E127" s="61">
        <f t="shared" si="57"/>
        <v>61181519.170000002</v>
      </c>
      <c r="F127" s="61">
        <f t="shared" si="57"/>
        <v>77970570.400000006</v>
      </c>
      <c r="G127" s="61">
        <f t="shared" si="57"/>
        <v>48495843.25</v>
      </c>
      <c r="H127" s="61">
        <f t="shared" si="57"/>
        <v>36632343.369999997</v>
      </c>
      <c r="I127" s="61">
        <f t="shared" si="57"/>
        <v>57201263.330000013</v>
      </c>
      <c r="J127" s="61">
        <f t="shared" si="57"/>
        <v>49272296.689999998</v>
      </c>
      <c r="K127" s="61">
        <f t="shared" si="57"/>
        <v>36096000.280000001</v>
      </c>
      <c r="L127" s="61">
        <f t="shared" si="57"/>
        <v>42847736.859999999</v>
      </c>
      <c r="M127" s="61">
        <f t="shared" si="57"/>
        <v>50332538.770000003</v>
      </c>
      <c r="N127" s="61"/>
      <c r="O127" s="61">
        <f>SUM(B127:M127)</f>
        <v>622741946.31000006</v>
      </c>
      <c r="R127" s="94">
        <f>SUM(B127:D127)</f>
        <v>162711834.19</v>
      </c>
      <c r="S127" s="94">
        <f t="shared" si="38"/>
        <v>162711834.19</v>
      </c>
      <c r="T127" s="87">
        <f>SUM(E127:G127)</f>
        <v>187647932.81999999</v>
      </c>
      <c r="U127" s="95">
        <f t="shared" si="40"/>
        <v>350359767.00999999</v>
      </c>
      <c r="V127" s="96">
        <f>SUM(H127:J127)</f>
        <v>143105903.39000002</v>
      </c>
      <c r="W127" s="94">
        <f>SUM(U127:V127)</f>
        <v>493465670.39999998</v>
      </c>
      <c r="X127" s="87">
        <f t="shared" si="42"/>
        <v>129276275.91</v>
      </c>
      <c r="Y127" s="95">
        <f>SUM(W127:X127)</f>
        <v>622741946.30999994</v>
      </c>
    </row>
    <row r="128" spans="1:25">
      <c r="D128" s="48">
        <f>B127+C127+D127</f>
        <v>162711834.19</v>
      </c>
      <c r="G128" s="48">
        <f>E127+F127+G127</f>
        <v>187647932.81999999</v>
      </c>
      <c r="J128" s="48">
        <f>H127+I127+J127</f>
        <v>143105903.39000002</v>
      </c>
      <c r="M128" s="48">
        <f>K127+L127+M127</f>
        <v>129276275.91</v>
      </c>
      <c r="O128" s="48">
        <f>D128+G128+J128+M128</f>
        <v>622741946.30999994</v>
      </c>
    </row>
  </sheetData>
  <mergeCells count="6">
    <mergeCell ref="A3:O3"/>
    <mergeCell ref="A4:O4"/>
    <mergeCell ref="A2:P2"/>
    <mergeCell ref="V5:W5"/>
    <mergeCell ref="T5:U5"/>
    <mergeCell ref="R5:S5"/>
  </mergeCells>
  <phoneticPr fontId="10" type="noConversion"/>
  <printOptions horizontalCentered="1" verticalCentered="1"/>
  <pageMargins left="0.11811023622047245" right="0.23622047244094491" top="0.35433070866141736" bottom="0.15748031496062992" header="0" footer="0"/>
  <pageSetup scale="5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>
      <selection activeCell="C43" sqref="C43"/>
    </sheetView>
  </sheetViews>
  <sheetFormatPr baseColWidth="10" defaultRowHeight="12.75"/>
  <cols>
    <col min="1" max="1" width="52.5703125" bestFit="1" customWidth="1"/>
    <col min="2" max="6" width="12.85546875" customWidth="1"/>
    <col min="7" max="7" width="14.140625" customWidth="1"/>
    <col min="8" max="9" width="12.85546875" customWidth="1"/>
    <col min="10" max="10" width="3.28515625" customWidth="1"/>
  </cols>
  <sheetData>
    <row r="1" spans="1:11">
      <c r="A1" s="154" t="str">
        <f>+Aprovech.!A1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1">
      <c r="A2" s="154" t="s">
        <v>141</v>
      </c>
      <c r="B2" s="154"/>
      <c r="C2" s="154"/>
      <c r="D2" s="154"/>
      <c r="E2" s="154"/>
      <c r="F2" s="154"/>
      <c r="G2" s="154"/>
      <c r="H2" s="154"/>
      <c r="I2" s="154"/>
    </row>
    <row r="4" spans="1:11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1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1">
      <c r="A7" s="4" t="s">
        <v>1</v>
      </c>
      <c r="B7" s="53"/>
      <c r="C7" s="53"/>
      <c r="D7" s="52"/>
      <c r="E7" s="51"/>
      <c r="F7" s="51"/>
      <c r="G7" s="51"/>
      <c r="H7" s="51"/>
      <c r="I7" s="53"/>
    </row>
    <row r="8" spans="1:11">
      <c r="A8" s="18" t="s">
        <v>142</v>
      </c>
      <c r="B8" s="37">
        <f>SUM('INGRESOS REALE 2016'!T61)</f>
        <v>31471691.73</v>
      </c>
      <c r="C8" s="37">
        <f>SUM('INGRESOS REALES 2017'!S62)</f>
        <v>28589074.109999999</v>
      </c>
      <c r="D8" s="38">
        <f>SUM(Pres.Aut.Ing.2017!T67)</f>
        <v>34591450.940549999</v>
      </c>
      <c r="E8" s="39">
        <f>+C8-D8</f>
        <v>-6002376.8305500001</v>
      </c>
      <c r="F8" s="37">
        <f>SUM('INGRESOS REALE 2016'!U61)</f>
        <v>56179767.730000004</v>
      </c>
      <c r="G8" s="37">
        <f>SUM('INGRESOS REALES 2017'!T62)</f>
        <v>56818951.700000003</v>
      </c>
      <c r="H8" s="38">
        <f>SUM(Pres.Aut.Ing.2017!U67)</f>
        <v>62182559.600549996</v>
      </c>
      <c r="I8" s="37">
        <f>+G8-H8</f>
        <v>-5363607.9005499929</v>
      </c>
    </row>
    <row r="9" spans="1:11">
      <c r="A9" s="18" t="s">
        <v>1</v>
      </c>
      <c r="B9" s="37"/>
      <c r="C9" s="37"/>
      <c r="D9" s="38"/>
      <c r="E9" s="39"/>
      <c r="F9" s="37"/>
      <c r="G9" s="37"/>
      <c r="H9" s="38"/>
      <c r="I9" s="37"/>
      <c r="K9" s="48"/>
    </row>
    <row r="10" spans="1:11">
      <c r="A10" s="18" t="s">
        <v>143</v>
      </c>
      <c r="B10" s="37">
        <f>SUM('INGRESOS REALE 2016'!T62)</f>
        <v>3916987.44</v>
      </c>
      <c r="C10" s="37">
        <f>SUM('INGRESOS REALES 2017'!S63)</f>
        <v>3775076.9599999995</v>
      </c>
      <c r="D10" s="38">
        <f>SUM(Pres.Aut.Ing.2017!T68)</f>
        <v>4054082.0003999993</v>
      </c>
      <c r="E10" s="39">
        <f>+C10-D10</f>
        <v>-279005.04039999982</v>
      </c>
      <c r="F10" s="37">
        <f>+'INGRESOS REALE 2016'!U62</f>
        <v>7066170.4399999995</v>
      </c>
      <c r="G10" s="37">
        <f>SUM('INGRESOS REALES 2017'!T63)</f>
        <v>7464970.2299999995</v>
      </c>
      <c r="H10" s="38">
        <f>SUM(Pres.Aut.Ing.2017!U69)</f>
        <v>11045.520000000111</v>
      </c>
      <c r="I10" s="37">
        <f t="shared" ref="I10:I30" si="0">+G10-H10</f>
        <v>7453924.709999999</v>
      </c>
      <c r="J10" s="120"/>
      <c r="K10" s="48"/>
    </row>
    <row r="11" spans="1:11">
      <c r="A11" s="18" t="s">
        <v>1</v>
      </c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  <c r="J11" s="120"/>
      <c r="K11" s="48"/>
    </row>
    <row r="12" spans="1:11">
      <c r="A12" s="18" t="s">
        <v>285</v>
      </c>
      <c r="B12" s="37">
        <f>SUM('INGRESOS REALE 2016'!T63)</f>
        <v>0</v>
      </c>
      <c r="C12" s="37">
        <f>SUM('INGRESOS REALES 2017'!S64)</f>
        <v>0</v>
      </c>
      <c r="D12" s="38">
        <v>0</v>
      </c>
      <c r="E12" s="39">
        <f>+C12-D12</f>
        <v>0</v>
      </c>
      <c r="F12" s="37">
        <f>SUM('INGRESOS REALE 2016'!U63)</f>
        <v>0</v>
      </c>
      <c r="G12" s="37">
        <f>SUM('INGRESOS REALES 2017'!T64)</f>
        <v>0</v>
      </c>
      <c r="H12" s="38">
        <v>0</v>
      </c>
      <c r="I12" s="37">
        <f t="shared" si="0"/>
        <v>0</v>
      </c>
      <c r="J12" s="120"/>
      <c r="K12" s="48"/>
    </row>
    <row r="13" spans="1:11">
      <c r="A13" s="18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  <c r="J13" s="120"/>
      <c r="K13" s="48"/>
    </row>
    <row r="14" spans="1:11">
      <c r="A14" s="18" t="s">
        <v>144</v>
      </c>
      <c r="B14" s="37">
        <f>SUM('INGRESOS REALE 2016'!T64)</f>
        <v>3490</v>
      </c>
      <c r="C14" s="37">
        <f>SUM('INGRESOS REALES 2017'!S65)</f>
        <v>2347.41</v>
      </c>
      <c r="D14" s="38">
        <f>SUM(Pres.Aut.Ing.2017!T69)</f>
        <v>3612.1499999999996</v>
      </c>
      <c r="E14" s="39">
        <f>+C14-D14</f>
        <v>-1264.7399999999998</v>
      </c>
      <c r="F14" s="37">
        <f>SUM('INGRESOS REALE 2016'!U64)</f>
        <v>10672</v>
      </c>
      <c r="G14" s="37">
        <f>SUM('INGRESOS REALES 2017'!T65)</f>
        <v>5211.99</v>
      </c>
      <c r="H14" s="38">
        <f>SUM(Pres.Aut.Ing.2017!U71)</f>
        <v>1964821.53015</v>
      </c>
      <c r="I14" s="37">
        <f t="shared" si="0"/>
        <v>-1959609.54015</v>
      </c>
      <c r="J14" s="120"/>
      <c r="K14" s="48"/>
    </row>
    <row r="15" spans="1:11">
      <c r="A15" s="18"/>
      <c r="B15" s="37"/>
      <c r="C15" s="37"/>
      <c r="D15" s="38"/>
      <c r="E15" s="39"/>
      <c r="F15" s="37"/>
      <c r="G15" s="37"/>
      <c r="H15" s="38"/>
      <c r="I15" s="37"/>
      <c r="J15" s="120"/>
      <c r="K15" s="48"/>
    </row>
    <row r="16" spans="1:11">
      <c r="A16" s="85" t="s">
        <v>145</v>
      </c>
      <c r="B16" s="37">
        <f>SUM('INGRESOS REALE 2016'!T65)</f>
        <v>0</v>
      </c>
      <c r="C16" s="37">
        <f>SUM('INGRESOS REALES 2017'!S66)</f>
        <v>0</v>
      </c>
      <c r="D16" s="38">
        <v>0</v>
      </c>
      <c r="E16" s="39">
        <f>+C16-D16</f>
        <v>0</v>
      </c>
      <c r="F16" s="37">
        <f>SUM('INGRESOS REALE 2016'!U65)</f>
        <v>0</v>
      </c>
      <c r="G16" s="37">
        <v>0</v>
      </c>
      <c r="H16" s="38">
        <v>0</v>
      </c>
      <c r="I16" s="37">
        <f t="shared" si="0"/>
        <v>0</v>
      </c>
      <c r="J16" s="120"/>
      <c r="K16" s="48"/>
    </row>
    <row r="17" spans="1:11">
      <c r="A17" s="18" t="s">
        <v>1</v>
      </c>
      <c r="B17" s="37"/>
      <c r="C17" s="37"/>
      <c r="D17" s="38" t="s">
        <v>1</v>
      </c>
      <c r="E17" s="39" t="s">
        <v>1</v>
      </c>
      <c r="F17" s="37"/>
      <c r="G17" s="37"/>
      <c r="H17" s="38" t="s">
        <v>1</v>
      </c>
      <c r="I17" s="37" t="s">
        <v>1</v>
      </c>
      <c r="J17" s="120"/>
      <c r="K17" s="48"/>
    </row>
    <row r="18" spans="1:11">
      <c r="A18" s="18" t="s">
        <v>146</v>
      </c>
      <c r="B18" s="37">
        <f>SUM('INGRESOS REALE 2016'!T66)</f>
        <v>895566.36</v>
      </c>
      <c r="C18" s="37">
        <f>SUM('INGRESOS REALES 2017'!S67)</f>
        <v>982529.87</v>
      </c>
      <c r="D18" s="38">
        <f>SUM(Pres.Aut.Ing.2017!T70)</f>
        <v>926911.18259999994</v>
      </c>
      <c r="E18" s="39">
        <f>+C18-D18</f>
        <v>55618.687400000053</v>
      </c>
      <c r="F18" s="37">
        <f>SUM('INGRESOS REALE 2016'!U66)</f>
        <v>1917086.3599999999</v>
      </c>
      <c r="G18" s="37">
        <f>SUM('INGRESOS REALES 2017'!T67)</f>
        <v>2172401.1800000002</v>
      </c>
      <c r="H18" s="38">
        <f>SUM(Pres.Aut.Ing.2017!U72)</f>
        <v>2386218.6233999999</v>
      </c>
      <c r="I18" s="37">
        <f t="shared" si="0"/>
        <v>-213817.44339999976</v>
      </c>
      <c r="J18" s="120"/>
      <c r="K18" s="48"/>
    </row>
    <row r="19" spans="1:11">
      <c r="A19" s="18" t="s">
        <v>1</v>
      </c>
      <c r="B19" s="37"/>
      <c r="C19" s="37"/>
      <c r="D19" s="38" t="s">
        <v>1</v>
      </c>
      <c r="E19" s="39" t="s">
        <v>1</v>
      </c>
      <c r="F19" s="37"/>
      <c r="G19" s="37"/>
      <c r="H19" s="38" t="s">
        <v>1</v>
      </c>
      <c r="I19" s="37" t="s">
        <v>1</v>
      </c>
    </row>
    <row r="20" spans="1:11">
      <c r="A20" s="85" t="s">
        <v>314</v>
      </c>
      <c r="B20" s="37">
        <f>SUM('INGRESOS REALE 2016'!T67)</f>
        <v>910431.29</v>
      </c>
      <c r="C20" s="37">
        <f>SUM('INGRESOS REALES 2017'!S68)</f>
        <v>798335.09</v>
      </c>
      <c r="D20" s="38">
        <f>SUM(Pres.Aut.Ing.2017!T71)</f>
        <v>942296.38514999987</v>
      </c>
      <c r="E20" s="39">
        <f>+C20-D20</f>
        <v>-143961.2951499999</v>
      </c>
      <c r="F20" s="37">
        <f>SUM('INGRESOS REALE 2016'!U67)</f>
        <v>1898378.29</v>
      </c>
      <c r="G20" s="37">
        <f>SUM('INGRESOS REALES 2017'!T68)</f>
        <v>1953341.6099999999</v>
      </c>
      <c r="H20" s="38">
        <f>SUM(Pres.Aut.Ing.2017!U74)</f>
        <v>886242.89654999983</v>
      </c>
      <c r="I20" s="37" t="s">
        <v>1</v>
      </c>
      <c r="J20" s="120"/>
    </row>
    <row r="21" spans="1:11">
      <c r="A21" s="85"/>
      <c r="B21" s="37"/>
      <c r="C21" s="37"/>
      <c r="D21" s="38"/>
      <c r="E21" s="39"/>
      <c r="F21" s="37"/>
      <c r="G21" s="37"/>
      <c r="H21" s="38"/>
      <c r="I21" s="37"/>
    </row>
    <row r="22" spans="1:11">
      <c r="A22" s="85" t="s">
        <v>313</v>
      </c>
      <c r="B22" s="37">
        <f>SUM('INGRESOS REALE 2016'!T68)</f>
        <v>1295101.24</v>
      </c>
      <c r="C22" s="37">
        <f>SUM('INGRESOS REALES 2017'!S69)</f>
        <v>1298992.5</v>
      </c>
      <c r="D22" s="38">
        <f>SUM(Pres.Aut.Ing.2017!T72)</f>
        <v>1340429.7833999998</v>
      </c>
      <c r="E22" s="39">
        <f>+C22-D22</f>
        <v>-41437.28339999984</v>
      </c>
      <c r="F22" s="37">
        <f>SUM('INGRESOS REALE 2016'!U68)</f>
        <v>2305525.2400000002</v>
      </c>
      <c r="G22" s="37">
        <f>SUM('INGRESOS REALES 2017'!T69)</f>
        <v>2408088.7000000002</v>
      </c>
      <c r="H22" s="38">
        <f>SUM(Pres.Aut.Ing.2017!U76)</f>
        <v>2293531.02</v>
      </c>
      <c r="I22" s="37" t="s">
        <v>1</v>
      </c>
      <c r="K22" s="88"/>
    </row>
    <row r="23" spans="1:11">
      <c r="A23" s="85"/>
      <c r="B23" s="37"/>
      <c r="C23" s="37"/>
      <c r="D23" s="38"/>
      <c r="E23" s="39"/>
      <c r="F23" s="37"/>
      <c r="G23" s="37"/>
      <c r="H23" s="38"/>
      <c r="I23" s="37"/>
    </row>
    <row r="24" spans="1:11">
      <c r="A24" s="137" t="s">
        <v>422</v>
      </c>
      <c r="B24" s="37">
        <f>SUM('INGRESOS REALE 2016'!T69)</f>
        <v>1349473.43</v>
      </c>
      <c r="C24" s="37">
        <f>SUM('INGRESOS REALES 2017'!S70)</f>
        <v>1270042.67</v>
      </c>
      <c r="D24" s="38">
        <f>SUM(Pres.Aut.Ing.2017!T73)</f>
        <v>1396705.0000499999</v>
      </c>
      <c r="E24" s="39">
        <f>+C24-D24</f>
        <v>-126662.33004999999</v>
      </c>
      <c r="F24" s="37">
        <f>SUM('INGRESOS REALE 2016'!U69)</f>
        <v>2676485.4299999997</v>
      </c>
      <c r="G24" s="37">
        <f>SUM('INGRESOS REALES 2017'!T70)</f>
        <v>2649390.38</v>
      </c>
      <c r="H24" s="38">
        <v>0</v>
      </c>
      <c r="I24" s="37">
        <f t="shared" si="0"/>
        <v>2649390.38</v>
      </c>
    </row>
    <row r="25" spans="1:11">
      <c r="A25" s="18"/>
      <c r="B25" s="37"/>
      <c r="C25" s="37"/>
      <c r="D25" s="38"/>
      <c r="E25" s="39"/>
      <c r="F25" s="37"/>
      <c r="G25" s="37"/>
      <c r="H25" s="38"/>
      <c r="I25" s="37"/>
    </row>
    <row r="26" spans="1:11" s="120" customFormat="1">
      <c r="A26" s="137" t="s">
        <v>415</v>
      </c>
      <c r="B26" s="37">
        <f>SUM('INGRESOS REALE 2016'!T70)</f>
        <v>739192.33</v>
      </c>
      <c r="C26" s="37">
        <f>SUM('INGRESOS REALES 2017'!S71)</f>
        <v>96579.540000000008</v>
      </c>
      <c r="D26" s="38">
        <f>SUM(Pres.Aut.Ing.2017!T74)</f>
        <v>765064.06154999987</v>
      </c>
      <c r="E26" s="39">
        <f>+C26-D26</f>
        <v>-668484.52154999983</v>
      </c>
      <c r="F26" s="37">
        <f>SUM('INGRESOS REALE 2016'!U70)</f>
        <v>856273.33</v>
      </c>
      <c r="G26" s="37">
        <f>SUM('INGRESOS REALES 2017'!T71)</f>
        <v>200153.33000000002</v>
      </c>
      <c r="H26" s="38">
        <v>0</v>
      </c>
      <c r="I26" s="37">
        <f t="shared" ref="I26" si="1">+G26-H26</f>
        <v>200153.33000000002</v>
      </c>
    </row>
    <row r="27" spans="1:11" s="120" customFormat="1">
      <c r="A27" s="18"/>
      <c r="B27" s="37"/>
      <c r="C27" s="37"/>
      <c r="D27" s="38"/>
      <c r="E27" s="39"/>
      <c r="F27" s="37"/>
      <c r="G27" s="37"/>
      <c r="H27" s="38"/>
      <c r="I27" s="37"/>
    </row>
    <row r="28" spans="1:11" s="120" customFormat="1">
      <c r="A28" s="137" t="s">
        <v>416</v>
      </c>
      <c r="B28" s="37">
        <f>SUM('INGRESOS REALE 2016'!T71)</f>
        <v>8489951</v>
      </c>
      <c r="C28" s="37">
        <f>SUM('INGRESOS REALES 2017'!S72)</f>
        <v>12470175</v>
      </c>
      <c r="D28" s="38">
        <f>SUM(Pres.Aut.Ing.2017!T75)</f>
        <v>8787099.2849999983</v>
      </c>
      <c r="E28" s="39">
        <f>+C28-D28</f>
        <v>3683075.7150000017</v>
      </c>
      <c r="F28" s="37">
        <f>SUM('INGRESOS REALE 2016'!U71)</f>
        <v>9650660</v>
      </c>
      <c r="G28" s="37">
        <f>SUM('INGRESOS REALES 2017'!T72)</f>
        <v>17065236</v>
      </c>
      <c r="H28" s="38">
        <v>0</v>
      </c>
      <c r="I28" s="37">
        <f t="shared" ref="I28" si="2">+G28-H28</f>
        <v>17065236</v>
      </c>
    </row>
    <row r="29" spans="1:11" s="120" customFormat="1">
      <c r="A29" s="18"/>
      <c r="B29" s="37"/>
      <c r="C29" s="37"/>
      <c r="D29" s="38"/>
      <c r="E29" s="39"/>
      <c r="F29" s="37"/>
      <c r="G29" s="37"/>
      <c r="H29" s="38"/>
      <c r="I29" s="37"/>
    </row>
    <row r="30" spans="1:11">
      <c r="A30" s="48" t="s">
        <v>418</v>
      </c>
      <c r="B30" s="37">
        <f>+'INGRESOS REALE 2016'!T75</f>
        <v>2051956</v>
      </c>
      <c r="C30" s="37">
        <f>SUM('INGRESOS REALES 2017'!S75)</f>
        <v>4968689.92</v>
      </c>
      <c r="D30" s="38">
        <f>+Pres.Aut.Ing.2017!T79</f>
        <v>2123774.46</v>
      </c>
      <c r="E30" s="39">
        <f>+C30-D30</f>
        <v>2844915.46</v>
      </c>
      <c r="F30" s="37">
        <f>SUM('INGRESOS REALE 2016'!U75)</f>
        <v>4082702</v>
      </c>
      <c r="G30" s="37">
        <f>SUM('INGRESOS REALES 2017'!T75)</f>
        <v>13221291.550000001</v>
      </c>
      <c r="H30" s="38">
        <f>SUM(Pres.Aut.Ing.2017!U76)</f>
        <v>2293531.02</v>
      </c>
      <c r="I30" s="37">
        <f t="shared" si="0"/>
        <v>10927760.530000001</v>
      </c>
    </row>
    <row r="31" spans="1:11" s="120" customFormat="1">
      <c r="A31" s="48"/>
      <c r="B31" s="37"/>
      <c r="C31" s="37"/>
      <c r="D31" s="38"/>
      <c r="E31" s="39"/>
      <c r="F31" s="39"/>
      <c r="G31" s="39"/>
      <c r="H31" s="38"/>
      <c r="I31" s="37"/>
    </row>
    <row r="32" spans="1:11" s="120" customFormat="1">
      <c r="A32" s="48" t="s">
        <v>423</v>
      </c>
      <c r="B32" s="37">
        <f>+'INGRESOS REALE 2016'!T76</f>
        <v>128929.75</v>
      </c>
      <c r="C32" s="37">
        <v>0</v>
      </c>
      <c r="D32" s="38">
        <v>0</v>
      </c>
      <c r="E32" s="39">
        <f>+C32-D32</f>
        <v>0</v>
      </c>
      <c r="F32" s="37">
        <v>411419.75</v>
      </c>
      <c r="G32" s="37">
        <f>SUM('INGRESOS REALES 2017'!T77)</f>
        <v>0</v>
      </c>
      <c r="H32" s="38">
        <f>SUM(Pres.Aut.Ing.2017!U78)</f>
        <v>0</v>
      </c>
      <c r="I32" s="37">
        <f t="shared" ref="I32" si="3">+G32-H32</f>
        <v>0</v>
      </c>
    </row>
    <row r="33" spans="1:9" s="120" customFormat="1">
      <c r="A33" s="48"/>
      <c r="B33" s="37"/>
      <c r="C33" s="37"/>
      <c r="D33" s="38"/>
      <c r="E33" s="39"/>
      <c r="F33" s="37"/>
      <c r="G33" s="37"/>
      <c r="H33" s="38"/>
      <c r="I33" s="37"/>
    </row>
    <row r="34" spans="1:9" s="120" customFormat="1">
      <c r="A34" s="48" t="s">
        <v>424</v>
      </c>
      <c r="B34" s="37">
        <f>+'INGRESOS REALE 2016'!T77</f>
        <v>3164229.92</v>
      </c>
      <c r="C34" s="37">
        <v>0</v>
      </c>
      <c r="D34" s="38">
        <v>0</v>
      </c>
      <c r="E34" s="39">
        <f>+C34-D34</f>
        <v>0</v>
      </c>
      <c r="F34" s="37">
        <v>9058799.9199999999</v>
      </c>
      <c r="G34" s="37">
        <f>SUM('INGRESOS REALES 2017'!T79)</f>
        <v>0</v>
      </c>
      <c r="H34" s="38">
        <f>SUM(Pres.Aut.Ing.2017!U80)</f>
        <v>425819.44124999992</v>
      </c>
      <c r="I34" s="37">
        <f t="shared" ref="I34" si="4">+G34-H34</f>
        <v>-425819.44124999992</v>
      </c>
    </row>
    <row r="35" spans="1:9" s="120" customFormat="1">
      <c r="A35" s="48"/>
      <c r="B35" s="37"/>
      <c r="C35" s="37"/>
      <c r="D35" s="38"/>
      <c r="E35" s="39"/>
      <c r="F35" s="37"/>
      <c r="G35" s="37"/>
      <c r="H35" s="38"/>
      <c r="I35" s="37"/>
    </row>
    <row r="36" spans="1:9" s="120" customFormat="1">
      <c r="A36" s="48" t="s">
        <v>417</v>
      </c>
      <c r="B36" s="37">
        <f>SUM('INGRESOS REALE 2016'!T72)</f>
        <v>2215972</v>
      </c>
      <c r="C36" s="37">
        <v>0</v>
      </c>
      <c r="D36" s="38">
        <v>0</v>
      </c>
      <c r="E36" s="39">
        <f>+C36-D36</f>
        <v>0</v>
      </c>
      <c r="F36" s="37">
        <v>2215972</v>
      </c>
      <c r="G36" s="37">
        <v>0</v>
      </c>
      <c r="H36" s="38">
        <f>SUM(Pres.Aut.Ing.2017!U82)</f>
        <v>0</v>
      </c>
      <c r="I36" s="37">
        <f t="shared" ref="I36" si="5">+G36-H36</f>
        <v>0</v>
      </c>
    </row>
    <row r="37" spans="1:9">
      <c r="A37" s="19"/>
      <c r="B37" s="46"/>
      <c r="C37" s="46"/>
      <c r="D37" s="47"/>
      <c r="E37" s="45"/>
      <c r="F37" s="45"/>
      <c r="G37" s="45"/>
      <c r="H37" s="45" t="s">
        <v>1</v>
      </c>
      <c r="I37" s="37"/>
    </row>
    <row r="38" spans="1:9">
      <c r="B38" s="48"/>
      <c r="C38" s="48"/>
      <c r="D38" s="48"/>
      <c r="E38" s="48"/>
      <c r="F38" s="48"/>
      <c r="G38" s="48"/>
      <c r="H38" s="48"/>
      <c r="I38" s="55"/>
    </row>
    <row r="39" spans="1:9">
      <c r="A39" s="8" t="s">
        <v>18</v>
      </c>
      <c r="B39" s="44">
        <f t="shared" ref="B39:H39" si="6">SUM(B8:B37)</f>
        <v>56632972.490000002</v>
      </c>
      <c r="C39" s="44">
        <f t="shared" si="6"/>
        <v>54251843.070000008</v>
      </c>
      <c r="D39" s="44">
        <f>SUM(D8:D37)</f>
        <v>54931425.248699993</v>
      </c>
      <c r="E39" s="44">
        <f t="shared" si="6"/>
        <v>-679582.17869999819</v>
      </c>
      <c r="F39" s="44">
        <f t="shared" si="6"/>
        <v>98329912.49000001</v>
      </c>
      <c r="G39" s="44">
        <f t="shared" si="6"/>
        <v>103959036.67</v>
      </c>
      <c r="H39" s="44">
        <f t="shared" si="6"/>
        <v>72443769.651899993</v>
      </c>
      <c r="I39" s="56">
        <f>+G39-H39</f>
        <v>31515267.018100008</v>
      </c>
    </row>
    <row r="41" spans="1:9">
      <c r="A41" s="151" t="s">
        <v>19</v>
      </c>
      <c r="B41" s="152"/>
      <c r="C41" s="152"/>
      <c r="D41" s="152"/>
      <c r="E41" s="152"/>
      <c r="F41" s="152"/>
      <c r="G41" s="152"/>
      <c r="H41" s="152"/>
      <c r="I41" s="153"/>
    </row>
    <row r="42" spans="1:9">
      <c r="A42" s="9"/>
      <c r="B42" s="10"/>
      <c r="C42" s="10"/>
      <c r="D42" s="10"/>
      <c r="E42" s="10"/>
      <c r="F42" s="10"/>
      <c r="G42" s="10"/>
      <c r="H42" s="10"/>
      <c r="I42" s="11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5"/>
      <c r="B45" s="16"/>
      <c r="C45" s="16"/>
      <c r="D45" s="16"/>
      <c r="E45" s="16"/>
      <c r="F45" s="16"/>
      <c r="G45" s="16"/>
      <c r="H45" s="16"/>
      <c r="I45" s="17"/>
    </row>
    <row r="47" spans="1:9">
      <c r="I47" s="20" t="s">
        <v>42</v>
      </c>
    </row>
    <row r="48" spans="1:9">
      <c r="I48" s="20"/>
    </row>
    <row r="49" spans="9:9">
      <c r="I49" s="20"/>
    </row>
  </sheetData>
  <mergeCells count="5">
    <mergeCell ref="A2:I2"/>
    <mergeCell ref="B4:E4"/>
    <mergeCell ref="F4:I4"/>
    <mergeCell ref="A41:I41"/>
    <mergeCell ref="A1:I1"/>
  </mergeCells>
  <phoneticPr fontId="0" type="noConversion"/>
  <printOptions horizontalCentered="1" verticalCentered="1"/>
  <pageMargins left="0.23622047244094491" right="0.15748031496062992" top="0.39370078740157483" bottom="0.27559055118110237" header="0" footer="0"/>
  <pageSetup scale="8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workbookViewId="0">
      <selection activeCell="C22" sqref="C22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54" t="str">
        <f>+Particip.!A1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0">
      <c r="A2" s="154" t="s">
        <v>147</v>
      </c>
      <c r="B2" s="154"/>
      <c r="C2" s="154"/>
      <c r="D2" s="154"/>
      <c r="E2" s="154"/>
      <c r="F2" s="154"/>
      <c r="G2" s="154"/>
      <c r="H2" s="154"/>
      <c r="I2" s="154"/>
    </row>
    <row r="4" spans="1:10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0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148</v>
      </c>
      <c r="B8" s="37">
        <f>SUM('INGRESOS REALE 2016'!T82)</f>
        <v>7282176.9299999997</v>
      </c>
      <c r="C8" s="37">
        <f>SUM('INGRESOS REALES 2017'!S81)</f>
        <v>8880657.3900000006</v>
      </c>
      <c r="D8" s="38">
        <f>SUM(Pres.Aut.Ing.2017!T84)</f>
        <v>8880657.3000000007</v>
      </c>
      <c r="E8" s="39">
        <f>+C8-D8</f>
        <v>8.9999999850988388E-2</v>
      </c>
      <c r="F8" s="37">
        <f>SUM('INGRESOS REALE 2016'!U82)</f>
        <v>14564353.859999999</v>
      </c>
      <c r="G8" s="37">
        <f>SUM('INGRESOS REALES 2017'!T81)</f>
        <v>17761314.780000001</v>
      </c>
      <c r="H8" s="38">
        <f>SUM(Pres.Aut.Ing.2017!U84)</f>
        <v>17761314.600000001</v>
      </c>
      <c r="I8" s="37">
        <f>+G8-H8</f>
        <v>0.17999999970197678</v>
      </c>
      <c r="J8" s="48"/>
    </row>
    <row r="9" spans="1:10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>
      <c r="A10" s="12" t="s">
        <v>149</v>
      </c>
      <c r="B10" s="37">
        <f>SUM('INGRESOS REALE 2016'!T83)</f>
        <v>0</v>
      </c>
      <c r="C10" s="37">
        <v>0</v>
      </c>
      <c r="D10" s="38">
        <f>SUM(Pres.Aut.Ing.2017!T87)</f>
        <v>0</v>
      </c>
      <c r="E10" s="39">
        <f>+C10-D10</f>
        <v>0</v>
      </c>
      <c r="F10" s="37">
        <f>SUM('INGRESOS REALE 2016'!U83)</f>
        <v>0</v>
      </c>
      <c r="G10" s="37">
        <v>0</v>
      </c>
      <c r="H10" s="38">
        <f>SUM(Pres.Aut.Ing.2017!U87)</f>
        <v>0</v>
      </c>
      <c r="I10" s="37">
        <f>+G10-H10</f>
        <v>0</v>
      </c>
      <c r="J10" s="48"/>
    </row>
    <row r="11" spans="1:10">
      <c r="A11" s="12" t="s">
        <v>1</v>
      </c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  <c r="J11" s="48"/>
    </row>
    <row r="12" spans="1:10">
      <c r="A12" s="12" t="s">
        <v>150</v>
      </c>
      <c r="B12" s="37">
        <f>SUM('INGRESOS REALE 2016'!T84)</f>
        <v>0</v>
      </c>
      <c r="C12" s="37">
        <f>SUM('INGRESOS REALES 2017'!S82)</f>
        <v>0</v>
      </c>
      <c r="D12" s="38">
        <f>SUM(Pres.Aut.Ing.2017!T88)</f>
        <v>0</v>
      </c>
      <c r="E12" s="39">
        <f>+C12-D12</f>
        <v>0</v>
      </c>
      <c r="F12" s="37">
        <f>SUM('INGRESOS REALE 2016'!U84)</f>
        <v>0</v>
      </c>
      <c r="G12" s="37">
        <f>SUM('INGRESOS REALES 2017'!T82)</f>
        <v>0</v>
      </c>
      <c r="H12" s="38">
        <f>SUM(Pres.Aut.Ing.2017!U88)</f>
        <v>0</v>
      </c>
      <c r="I12" s="37">
        <f>+G12-H12</f>
        <v>0</v>
      </c>
      <c r="J12" s="48"/>
    </row>
    <row r="13" spans="1:10">
      <c r="A13" s="12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  <c r="J13" s="48"/>
    </row>
    <row r="14" spans="1:10">
      <c r="A14" s="12" t="s">
        <v>133</v>
      </c>
      <c r="B14" s="37">
        <f>SUM('INGRESOS REALE 2016'!T85)</f>
        <v>0</v>
      </c>
      <c r="C14" s="37">
        <f>SUM('INGRESOS REALES 2017'!S83)</f>
        <v>0</v>
      </c>
      <c r="D14" s="38">
        <f>SUM(Pres.Aut.Ing.2017!T89)</f>
        <v>0</v>
      </c>
      <c r="E14" s="39">
        <f>+C14-D14</f>
        <v>0</v>
      </c>
      <c r="F14" s="37">
        <f>SUM('INGRESOS REALE 2016'!U85)</f>
        <v>0</v>
      </c>
      <c r="G14" s="37">
        <f>SUM('INGRESOS REALES 2017'!T83)</f>
        <v>0</v>
      </c>
      <c r="H14" s="38">
        <f>SUM(Pres.Aut.Ing.2017!U89)</f>
        <v>0</v>
      </c>
      <c r="I14" s="37">
        <f>+G14-H14</f>
        <v>0</v>
      </c>
      <c r="J14" s="48"/>
    </row>
    <row r="15" spans="1:10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8" t="s">
        <v>18</v>
      </c>
      <c r="B17" s="44">
        <f t="shared" ref="B17:I17" si="0">SUM(B7:B15)</f>
        <v>7282176.9299999997</v>
      </c>
      <c r="C17" s="44">
        <f t="shared" si="0"/>
        <v>8880657.3900000006</v>
      </c>
      <c r="D17" s="44">
        <f t="shared" si="0"/>
        <v>8880657.3000000007</v>
      </c>
      <c r="E17" s="44">
        <f t="shared" si="0"/>
        <v>8.9999999850988388E-2</v>
      </c>
      <c r="F17" s="44">
        <f t="shared" si="0"/>
        <v>14564353.859999999</v>
      </c>
      <c r="G17" s="44">
        <f t="shared" si="0"/>
        <v>17761314.780000001</v>
      </c>
      <c r="H17" s="44">
        <f t="shared" si="0"/>
        <v>17761314.600000001</v>
      </c>
      <c r="I17" s="44">
        <f t="shared" si="0"/>
        <v>0.17999999970197678</v>
      </c>
      <c r="J17" s="48"/>
    </row>
    <row r="19" spans="1:10">
      <c r="A19" s="151" t="s">
        <v>19</v>
      </c>
      <c r="B19" s="152"/>
      <c r="C19" s="152"/>
      <c r="D19" s="152"/>
      <c r="E19" s="152"/>
      <c r="F19" s="152"/>
      <c r="G19" s="152"/>
      <c r="H19" s="152"/>
      <c r="I19" s="153"/>
    </row>
    <row r="20" spans="1:10">
      <c r="A20" s="9"/>
      <c r="B20" s="10"/>
      <c r="C20" s="10"/>
      <c r="D20" s="10"/>
      <c r="E20" s="10"/>
      <c r="F20" s="10"/>
      <c r="G20" s="10"/>
      <c r="H20" s="10"/>
      <c r="I20" s="11"/>
    </row>
    <row r="21" spans="1:10">
      <c r="A21" s="12"/>
      <c r="B21" s="13"/>
      <c r="C21" s="13"/>
      <c r="D21" s="13"/>
      <c r="E21" s="13"/>
      <c r="F21" s="13"/>
      <c r="G21" s="13"/>
      <c r="H21" s="13"/>
      <c r="I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4"/>
    </row>
    <row r="24" spans="1:10">
      <c r="A24" s="12"/>
      <c r="B24" s="13"/>
      <c r="C24" s="13"/>
      <c r="D24" s="13"/>
      <c r="E24" s="13"/>
      <c r="F24" s="13"/>
      <c r="G24" s="13"/>
      <c r="H24" s="13"/>
      <c r="I24" s="14"/>
    </row>
    <row r="25" spans="1:10">
      <c r="A25" s="12"/>
      <c r="B25" s="13"/>
      <c r="C25" s="13"/>
      <c r="D25" s="13"/>
      <c r="E25" s="13"/>
      <c r="F25" s="13"/>
      <c r="G25" s="13"/>
      <c r="H25" s="13"/>
      <c r="I25" s="14"/>
    </row>
    <row r="26" spans="1:10">
      <c r="A26" s="12"/>
      <c r="B26" s="13"/>
      <c r="C26" s="13"/>
      <c r="D26" s="13"/>
      <c r="E26" s="13"/>
      <c r="F26" s="13"/>
      <c r="G26" s="13"/>
      <c r="H26" s="13"/>
      <c r="I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4"/>
    </row>
    <row r="29" spans="1:10">
      <c r="A29" s="12"/>
      <c r="B29" s="13"/>
      <c r="C29" s="13"/>
      <c r="D29" s="13"/>
      <c r="E29" s="13"/>
      <c r="F29" s="13"/>
      <c r="G29" s="13"/>
      <c r="H29" s="13"/>
      <c r="I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5"/>
      <c r="B39" s="16"/>
      <c r="C39" s="16"/>
      <c r="D39" s="16"/>
      <c r="E39" s="16"/>
      <c r="F39" s="16"/>
      <c r="G39" s="16"/>
      <c r="H39" s="16"/>
      <c r="I39" s="17"/>
    </row>
    <row r="41" spans="1:9">
      <c r="I41" s="20" t="s">
        <v>42</v>
      </c>
    </row>
    <row r="42" spans="1:9">
      <c r="I42" s="20"/>
    </row>
    <row r="43" spans="1:9">
      <c r="I43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3622047244094491" top="0.39370078740157483" bottom="0.27559055118110237" header="0" footer="0"/>
  <pageSetup scale="8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7" workbookViewId="0">
      <selection activeCell="C21" sqref="C2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54" t="str">
        <f>+'Infr. Soc.Mpal.'!A1:I1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0">
      <c r="A2" s="154" t="s">
        <v>151</v>
      </c>
      <c r="B2" s="154"/>
      <c r="C2" s="154"/>
      <c r="D2" s="154"/>
      <c r="E2" s="154"/>
      <c r="F2" s="154"/>
      <c r="G2" s="154"/>
      <c r="H2" s="154"/>
      <c r="I2" s="154"/>
    </row>
    <row r="4" spans="1:10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0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148</v>
      </c>
      <c r="B8" s="37">
        <f>SUM('INGRESOS REALE 2016'!T89)</f>
        <v>19979478.75</v>
      </c>
      <c r="C8" s="37">
        <f>SUM('INGRESOS REALES 2017'!S88)</f>
        <v>34363151.160000004</v>
      </c>
      <c r="D8" s="38">
        <f>SUM(Pres.Aut.Ing.2017!T94)</f>
        <v>34363151.25</v>
      </c>
      <c r="E8" s="39">
        <f>+C8-D8</f>
        <v>-8.999999612569809E-2</v>
      </c>
      <c r="F8" s="37">
        <f>SUM('INGRESOS REALE 2016'!U89)</f>
        <v>39958957.5</v>
      </c>
      <c r="G8" s="37">
        <f>SUM('INGRESOS REALES 2017'!T88)</f>
        <v>68726302.320000008</v>
      </c>
      <c r="H8" s="38">
        <f>SUM(Pres.Aut.Ing.2017!U94)</f>
        <v>68726302.5</v>
      </c>
      <c r="I8" s="37">
        <f>+G8-H8</f>
        <v>-0.17999999225139618</v>
      </c>
      <c r="J8" s="48"/>
    </row>
    <row r="9" spans="1:10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>
      <c r="A10" s="12" t="s">
        <v>149</v>
      </c>
      <c r="B10" s="37">
        <f>SUM('INGRESOS REALE 2016'!T90)</f>
        <v>0</v>
      </c>
      <c r="C10" s="37">
        <v>0</v>
      </c>
      <c r="D10" s="38">
        <f>SUM(Pres.Aut.Ing.2017!T97)</f>
        <v>0</v>
      </c>
      <c r="E10" s="39">
        <f>+C10-D10</f>
        <v>0</v>
      </c>
      <c r="F10" s="37">
        <f>SUM('INGRESOS REALE 2016'!U90)</f>
        <v>0</v>
      </c>
      <c r="G10" s="37">
        <v>0</v>
      </c>
      <c r="H10" s="38">
        <f>SUM(Pres.Aut.Ing.2017!U97)</f>
        <v>0</v>
      </c>
      <c r="I10" s="37">
        <f>+G10-H10</f>
        <v>0</v>
      </c>
      <c r="J10" s="48"/>
    </row>
    <row r="11" spans="1:10">
      <c r="A11" s="12" t="s">
        <v>1</v>
      </c>
      <c r="B11" s="37"/>
      <c r="C11" s="37"/>
      <c r="D11" s="38"/>
      <c r="E11" s="39" t="s">
        <v>1</v>
      </c>
      <c r="F11" s="37"/>
      <c r="G11" s="37"/>
      <c r="H11" s="38"/>
      <c r="I11" s="37" t="s">
        <v>1</v>
      </c>
      <c r="J11" s="48"/>
    </row>
    <row r="12" spans="1:10">
      <c r="A12" s="12" t="s">
        <v>150</v>
      </c>
      <c r="B12" s="37">
        <f>SUM('INGRESOS REALE 2016'!T91)</f>
        <v>0</v>
      </c>
      <c r="C12" s="37">
        <f>SUM('INGRESOS REALES 2017'!S89)</f>
        <v>0</v>
      </c>
      <c r="D12" s="38">
        <f>SUM(Pres.Aut.Ing.2017!T98)</f>
        <v>0</v>
      </c>
      <c r="E12" s="39">
        <f>+C12-D12</f>
        <v>0</v>
      </c>
      <c r="F12" s="37">
        <f>SUM('INGRESOS REALE 2016'!U91)</f>
        <v>0</v>
      </c>
      <c r="G12" s="37">
        <f>SUM('INGRESOS REALES 2017'!T89)</f>
        <v>0</v>
      </c>
      <c r="H12" s="38">
        <f>SUM(Pres.Aut.Ing.2017!U98)</f>
        <v>0</v>
      </c>
      <c r="I12" s="37">
        <f>+G12-H12</f>
        <v>0</v>
      </c>
      <c r="J12" s="48"/>
    </row>
    <row r="13" spans="1:10">
      <c r="A13" s="12" t="s">
        <v>1</v>
      </c>
      <c r="B13" s="37"/>
      <c r="C13" s="37"/>
      <c r="D13" s="38"/>
      <c r="E13" s="39" t="s">
        <v>1</v>
      </c>
      <c r="F13" s="37"/>
      <c r="G13" s="37"/>
      <c r="H13" s="38"/>
      <c r="I13" s="37" t="s">
        <v>1</v>
      </c>
      <c r="J13" s="48"/>
    </row>
    <row r="14" spans="1:10">
      <c r="A14" s="12" t="s">
        <v>133</v>
      </c>
      <c r="B14" s="37">
        <f>SUM('INGRESOS REALE 2016'!T92)</f>
        <v>0</v>
      </c>
      <c r="C14" s="37">
        <f>SUM('INGRESOS REALES 2017'!S90)</f>
        <v>0</v>
      </c>
      <c r="D14" s="38">
        <f>SUM(Pres.Aut.Ing.2017!T99)</f>
        <v>0</v>
      </c>
      <c r="E14" s="39">
        <f>+C14-D14</f>
        <v>0</v>
      </c>
      <c r="F14" s="37">
        <f>SUM('INGRESOS REALE 2016'!U92)</f>
        <v>0</v>
      </c>
      <c r="G14" s="37">
        <f>SUM('INGRESOS REALES 2017'!T90)</f>
        <v>0</v>
      </c>
      <c r="H14" s="38">
        <f>SUM(Pres.Aut.Ing.2017!U99)</f>
        <v>0</v>
      </c>
      <c r="I14" s="37">
        <f>+G14-H14</f>
        <v>0</v>
      </c>
      <c r="J14" s="48"/>
    </row>
    <row r="15" spans="1:10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8" t="s">
        <v>18</v>
      </c>
      <c r="B17" s="44">
        <f t="shared" ref="B17:I17" si="0">SUM(B8:B15)</f>
        <v>19979478.75</v>
      </c>
      <c r="C17" s="44">
        <f t="shared" si="0"/>
        <v>34363151.160000004</v>
      </c>
      <c r="D17" s="44">
        <f t="shared" si="0"/>
        <v>34363151.25</v>
      </c>
      <c r="E17" s="44">
        <f t="shared" si="0"/>
        <v>-8.999999612569809E-2</v>
      </c>
      <c r="F17" s="44">
        <f t="shared" si="0"/>
        <v>39958957.5</v>
      </c>
      <c r="G17" s="44">
        <f t="shared" si="0"/>
        <v>68726302.320000008</v>
      </c>
      <c r="H17" s="44">
        <f t="shared" si="0"/>
        <v>68726302.5</v>
      </c>
      <c r="I17" s="44">
        <f t="shared" si="0"/>
        <v>-0.17999999225139618</v>
      </c>
      <c r="J17" s="48"/>
    </row>
    <row r="19" spans="1:10">
      <c r="A19" s="151" t="s">
        <v>19</v>
      </c>
      <c r="B19" s="152"/>
      <c r="C19" s="152"/>
      <c r="D19" s="152"/>
      <c r="E19" s="152"/>
      <c r="F19" s="152"/>
      <c r="G19" s="152"/>
      <c r="H19" s="152"/>
      <c r="I19" s="153"/>
    </row>
    <row r="20" spans="1:10">
      <c r="A20" s="9"/>
      <c r="B20" s="10"/>
      <c r="C20" s="10"/>
      <c r="D20" s="10"/>
      <c r="E20" s="10"/>
      <c r="F20" s="10"/>
      <c r="G20" s="10"/>
      <c r="H20" s="10"/>
      <c r="I20" s="11"/>
    </row>
    <row r="21" spans="1:10">
      <c r="A21" s="12"/>
      <c r="B21" s="13"/>
      <c r="C21" s="13"/>
      <c r="D21" s="13"/>
      <c r="E21" s="13"/>
      <c r="F21" s="13"/>
      <c r="G21" s="13"/>
      <c r="H21" s="13"/>
      <c r="I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4"/>
    </row>
    <row r="24" spans="1:10">
      <c r="A24" s="12"/>
      <c r="B24" s="13"/>
      <c r="C24" s="13"/>
      <c r="D24" s="13"/>
      <c r="E24" s="13"/>
      <c r="F24" s="13"/>
      <c r="G24" s="13"/>
      <c r="H24" s="13"/>
      <c r="I24" s="14"/>
    </row>
    <row r="25" spans="1:10">
      <c r="A25" s="12"/>
      <c r="B25" s="13"/>
      <c r="C25" s="13"/>
      <c r="D25" s="13"/>
      <c r="E25" s="13"/>
      <c r="F25" s="13"/>
      <c r="G25" s="13"/>
      <c r="H25" s="13"/>
      <c r="I25" s="14"/>
    </row>
    <row r="26" spans="1:10">
      <c r="A26" s="12"/>
      <c r="B26" s="13"/>
      <c r="C26" s="13"/>
      <c r="D26" s="13"/>
      <c r="E26" s="13"/>
      <c r="F26" s="13"/>
      <c r="G26" s="13"/>
      <c r="H26" s="13"/>
      <c r="I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4"/>
    </row>
    <row r="29" spans="1:10">
      <c r="A29" s="12"/>
      <c r="B29" s="13"/>
      <c r="C29" s="13"/>
      <c r="D29" s="13"/>
      <c r="E29" s="13"/>
      <c r="F29" s="13"/>
      <c r="G29" s="13"/>
      <c r="H29" s="13"/>
      <c r="I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5"/>
      <c r="B38" s="16"/>
      <c r="C38" s="16"/>
      <c r="D38" s="16"/>
      <c r="E38" s="16"/>
      <c r="F38" s="16"/>
      <c r="G38" s="16"/>
      <c r="H38" s="16"/>
      <c r="I38" s="17"/>
    </row>
    <row r="40" spans="1:9">
      <c r="I40" s="20" t="s">
        <v>42</v>
      </c>
    </row>
    <row r="41" spans="1:9">
      <c r="I41" s="20"/>
    </row>
    <row r="42" spans="1:9">
      <c r="I42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7559055118110237" top="0.39370078740157483" bottom="0.27559055118110237" header="0" footer="0"/>
  <pageSetup scale="8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D16" sqref="D16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54" t="str">
        <f>+'Fort. Mpal.'!A1:I1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0">
      <c r="A2" s="154" t="s">
        <v>152</v>
      </c>
      <c r="B2" s="154"/>
      <c r="C2" s="154"/>
      <c r="D2" s="154"/>
      <c r="E2" s="154"/>
      <c r="F2" s="154"/>
      <c r="G2" s="154"/>
      <c r="H2" s="154"/>
      <c r="I2" s="154"/>
    </row>
    <row r="4" spans="1:10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0">
      <c r="A5" s="5" t="s">
        <v>21</v>
      </c>
      <c r="B5" s="6" t="str">
        <f>Impuestos!B5</f>
        <v>REAL 2016</v>
      </c>
      <c r="C5" s="6" t="str">
        <f>Impuestos!C5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10">
      <c r="A8" s="12" t="s">
        <v>13</v>
      </c>
      <c r="B8" s="37">
        <f>SUM('INGRESOS REALE 2016'!T96)</f>
        <v>1976339.77</v>
      </c>
      <c r="C8" s="37">
        <f>SUM('INGRESOS REALES 2017'!S94)</f>
        <v>1260702.4500000002</v>
      </c>
      <c r="D8" s="38">
        <f>SUM(Pres.Aut.Ing.2017!T102)</f>
        <v>2045511.6619500001</v>
      </c>
      <c r="E8" s="39">
        <f>+C8-D8</f>
        <v>-784809.21194999991</v>
      </c>
      <c r="F8" s="37">
        <f>SUM('INGRESOS REALE 2016'!U96)</f>
        <v>2849185.77</v>
      </c>
      <c r="G8" s="37">
        <f>SUM('INGRESOS REALES 2017'!T94)</f>
        <v>2521404.9000000004</v>
      </c>
      <c r="H8" s="38">
        <f>SUM(Pres.Aut.Ing.2017!U102)</f>
        <v>2948907.27195</v>
      </c>
      <c r="I8" s="37">
        <f>+G8-H8</f>
        <v>-427502.37194999959</v>
      </c>
      <c r="J8" s="48"/>
    </row>
    <row r="9" spans="1:10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8" t="s">
        <v>18</v>
      </c>
      <c r="B11" s="44">
        <f t="shared" ref="B11:I11" si="0">SUM(B7:B9)</f>
        <v>1976339.77</v>
      </c>
      <c r="C11" s="44">
        <f t="shared" si="0"/>
        <v>1260702.4500000002</v>
      </c>
      <c r="D11" s="44">
        <f t="shared" si="0"/>
        <v>2045511.6619500001</v>
      </c>
      <c r="E11" s="44">
        <f t="shared" si="0"/>
        <v>-784809.21194999991</v>
      </c>
      <c r="F11" s="44">
        <f t="shared" si="0"/>
        <v>2849185.77</v>
      </c>
      <c r="G11" s="44">
        <f t="shared" si="0"/>
        <v>2521404.9000000004</v>
      </c>
      <c r="H11" s="44">
        <f t="shared" si="0"/>
        <v>2948907.27195</v>
      </c>
      <c r="I11" s="44">
        <f t="shared" si="0"/>
        <v>-427502.37194999959</v>
      </c>
      <c r="J11" s="48"/>
    </row>
    <row r="13" spans="1:10">
      <c r="A13" s="151" t="s">
        <v>19</v>
      </c>
      <c r="B13" s="152"/>
      <c r="C13" s="152"/>
      <c r="D13" s="152"/>
      <c r="E13" s="152"/>
      <c r="F13" s="152"/>
      <c r="G13" s="152"/>
      <c r="H13" s="152"/>
      <c r="I13" s="153"/>
    </row>
    <row r="14" spans="1:10">
      <c r="A14" s="9"/>
      <c r="B14" s="10"/>
      <c r="C14" s="10"/>
      <c r="D14" s="10"/>
      <c r="E14" s="10"/>
      <c r="F14" s="10"/>
      <c r="G14" s="10"/>
      <c r="H14" s="10"/>
      <c r="I14" s="11"/>
    </row>
    <row r="15" spans="1:10">
      <c r="A15" s="12"/>
      <c r="B15" s="13"/>
      <c r="C15" s="13"/>
      <c r="D15" s="13"/>
      <c r="E15" s="13"/>
      <c r="F15" s="13"/>
      <c r="G15" s="13"/>
      <c r="H15" s="13"/>
      <c r="I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5"/>
      <c r="B32" s="16"/>
      <c r="C32" s="16"/>
      <c r="D32" s="16"/>
      <c r="E32" s="16"/>
      <c r="F32" s="16"/>
      <c r="G32" s="16"/>
      <c r="H32" s="16"/>
      <c r="I32" s="17"/>
    </row>
    <row r="34" spans="9:9">
      <c r="I34" s="20" t="s">
        <v>42</v>
      </c>
    </row>
    <row r="35" spans="9:9">
      <c r="I35" s="20"/>
    </row>
    <row r="36" spans="9:9">
      <c r="I36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7559055118110237" top="0.19685039370078741" bottom="0.35433070866141736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D12" sqref="D12"/>
    </sheetView>
  </sheetViews>
  <sheetFormatPr baseColWidth="10" defaultRowHeight="12.75"/>
  <cols>
    <col min="1" max="1" width="54.140625" customWidth="1"/>
    <col min="2" max="9" width="12.85546875" customWidth="1"/>
  </cols>
  <sheetData>
    <row r="1" spans="1:13">
      <c r="A1" s="154" t="str">
        <f>+'Fondo Descent.'!A1:I1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3">
      <c r="A2" s="154" t="s">
        <v>153</v>
      </c>
      <c r="B2" s="154"/>
      <c r="C2" s="154"/>
      <c r="D2" s="154"/>
      <c r="E2" s="154"/>
      <c r="F2" s="154"/>
      <c r="G2" s="154"/>
      <c r="H2" s="154"/>
      <c r="I2" s="154"/>
    </row>
    <row r="4" spans="1:13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3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3">
      <c r="A7" s="9" t="s">
        <v>1</v>
      </c>
      <c r="B7" s="140"/>
      <c r="C7" s="4"/>
      <c r="D7" s="10"/>
      <c r="E7" s="9"/>
      <c r="F7" s="9"/>
      <c r="G7" s="9"/>
      <c r="H7" s="9"/>
      <c r="I7" s="4"/>
    </row>
    <row r="8" spans="1:13" s="120" customFormat="1">
      <c r="A8" s="12" t="s">
        <v>425</v>
      </c>
      <c r="B8" s="141">
        <f>SUM('INGRESOS REALE 2016'!T101)</f>
        <v>3828683.75</v>
      </c>
      <c r="C8" s="23">
        <f>SUM('INGRESOS REALES 2017'!S89)</f>
        <v>0</v>
      </c>
      <c r="D8" s="28">
        <f>SUM(Pres.Aut.Ing.2017!T97)</f>
        <v>0</v>
      </c>
      <c r="E8" s="26">
        <f>+C8-D8</f>
        <v>0</v>
      </c>
      <c r="F8" s="23">
        <v>5519611.75</v>
      </c>
      <c r="G8" s="23">
        <f>SUM('INGRESOS REALES 2017'!T89)</f>
        <v>0</v>
      </c>
      <c r="H8" s="28">
        <f>SUM(Pres.Aut.Ing.2017!U97)</f>
        <v>0</v>
      </c>
      <c r="I8" s="23">
        <f>+G8-H8</f>
        <v>0</v>
      </c>
    </row>
    <row r="9" spans="1:13" s="120" customFormat="1">
      <c r="A9" s="12"/>
      <c r="B9" s="142"/>
      <c r="C9" s="18"/>
      <c r="D9" s="13"/>
      <c r="E9" s="12"/>
      <c r="F9" s="12"/>
      <c r="G9" s="12"/>
      <c r="H9" s="13"/>
      <c r="I9" s="18"/>
    </row>
    <row r="10" spans="1:13">
      <c r="A10" s="12" t="s">
        <v>431</v>
      </c>
      <c r="B10" s="141">
        <v>0</v>
      </c>
      <c r="C10" s="23">
        <f>SUM('INGRESOS REALES 2017'!S100)</f>
        <v>8836447.0700000003</v>
      </c>
      <c r="D10" s="28">
        <f>SUM(Pres.Aut.Ing.2017!T108)</f>
        <v>0</v>
      </c>
      <c r="E10" s="26">
        <f>+C10-D10</f>
        <v>8836447.0700000003</v>
      </c>
      <c r="F10" s="23">
        <v>0</v>
      </c>
      <c r="G10" s="23">
        <f>SUM('INGRESOS REALES 2017'!T100)</f>
        <v>24718425.060000002</v>
      </c>
      <c r="H10" s="28">
        <f>SUM(Pres.Aut.Ing.2017!U108)</f>
        <v>0</v>
      </c>
      <c r="I10" s="23">
        <f>+G10-H10</f>
        <v>24718425.060000002</v>
      </c>
      <c r="K10" s="88"/>
    </row>
    <row r="11" spans="1:13">
      <c r="A11" s="12"/>
      <c r="B11" s="82"/>
      <c r="C11" s="18"/>
      <c r="D11" s="13"/>
      <c r="E11" s="12"/>
      <c r="F11" s="18"/>
      <c r="G11" s="18"/>
      <c r="H11" s="13"/>
      <c r="I11" s="18"/>
      <c r="K11" s="88"/>
      <c r="M11" s="120"/>
    </row>
    <row r="12" spans="1:13">
      <c r="A12" s="37" t="s">
        <v>429</v>
      </c>
      <c r="B12" s="141">
        <f>SUM('INGRESOS REALE 2016'!T102)</f>
        <v>8144861.8000000007</v>
      </c>
      <c r="C12" s="23">
        <f>SUM('INGRESOS REALES 2017'!S101)</f>
        <v>0</v>
      </c>
      <c r="D12" s="28">
        <f>SUM(Pres.Aut.Ing.2017!T109)</f>
        <v>3962687.6812499994</v>
      </c>
      <c r="E12" s="26">
        <f>+C12-D12</f>
        <v>-3962687.6812499994</v>
      </c>
      <c r="F12" s="23">
        <f>+B12</f>
        <v>8144861.8000000007</v>
      </c>
      <c r="G12" s="23">
        <f>SUM('INGRESOS REALES 2017'!T101)</f>
        <v>0</v>
      </c>
      <c r="H12" s="28">
        <f>SUM(Pres.Aut.Ing.2017!U109)</f>
        <v>5712798.161249999</v>
      </c>
      <c r="I12" s="23">
        <f>+G12-H12</f>
        <v>-5712798.161249999</v>
      </c>
      <c r="K12" s="88"/>
      <c r="M12" s="120"/>
    </row>
    <row r="13" spans="1:13">
      <c r="A13" s="12"/>
      <c r="B13" s="82"/>
      <c r="C13" s="18"/>
      <c r="D13" s="13"/>
      <c r="E13" s="12"/>
      <c r="F13" s="18"/>
      <c r="G13" s="23"/>
      <c r="H13" s="28"/>
      <c r="I13" s="23"/>
      <c r="K13" s="88"/>
      <c r="M13" s="120"/>
    </row>
    <row r="14" spans="1:13">
      <c r="A14" s="12" t="s">
        <v>322</v>
      </c>
      <c r="B14" s="141">
        <f>SUM('INGRESOS REALE 2016'!T103)</f>
        <v>0</v>
      </c>
      <c r="C14" s="23">
        <f>SUM('INGRESOS REALES 2017'!S102)</f>
        <v>0</v>
      </c>
      <c r="D14" s="28">
        <f>SUM(Pres.Aut.Ing.2017!T110)</f>
        <v>3835243.2149999999</v>
      </c>
      <c r="E14" s="26">
        <f>+C14-D14</f>
        <v>-3835243.2149999999</v>
      </c>
      <c r="F14" s="23">
        <f>SUM('INGRESOS REALE 2016'!U103)</f>
        <v>0</v>
      </c>
      <c r="G14" s="23">
        <f>SUM('INGRESOS REALES 2017'!T102)</f>
        <v>0</v>
      </c>
      <c r="H14" s="28">
        <f>SUM(Pres.Aut.Ing.2017!U110)</f>
        <v>3835243.2149999999</v>
      </c>
      <c r="I14" s="23">
        <f>+G14-H14</f>
        <v>-3835243.2149999999</v>
      </c>
      <c r="K14" s="88"/>
      <c r="M14" s="120"/>
    </row>
    <row r="15" spans="1:13">
      <c r="A15" s="12"/>
      <c r="B15" s="141"/>
      <c r="C15" s="23"/>
      <c r="D15" s="23"/>
      <c r="F15" s="23"/>
      <c r="G15" s="23"/>
      <c r="H15" s="28"/>
      <c r="I15" s="23"/>
      <c r="K15" s="88"/>
      <c r="M15" s="120"/>
    </row>
    <row r="16" spans="1:13">
      <c r="A16" s="12"/>
      <c r="B16" s="82"/>
      <c r="C16" s="18"/>
      <c r="D16" s="28" t="s">
        <v>1</v>
      </c>
      <c r="E16" s="26" t="s">
        <v>1</v>
      </c>
      <c r="F16" s="18"/>
      <c r="G16" s="18"/>
      <c r="H16" s="28" t="s">
        <v>1</v>
      </c>
      <c r="I16" s="23" t="s">
        <v>1</v>
      </c>
      <c r="K16" s="88"/>
      <c r="M16" s="120"/>
    </row>
    <row r="17" spans="1:13">
      <c r="A17" s="12" t="s">
        <v>428</v>
      </c>
      <c r="B17" s="141">
        <f>SUM('INGRESOS REALE 2016'!T104)</f>
        <v>200000</v>
      </c>
      <c r="C17" s="23">
        <f>SUM('INGRESOS REALES 2017'!S103)</f>
        <v>0</v>
      </c>
      <c r="D17" s="28">
        <f>SUM(Pres.Aut.Ing.2017!T111)</f>
        <v>0</v>
      </c>
      <c r="E17" s="26">
        <f>+C17-D17</f>
        <v>0</v>
      </c>
      <c r="F17" s="23">
        <f>SUM('INGRESOS REALE 2016'!U104)</f>
        <v>200000</v>
      </c>
      <c r="G17" s="23">
        <f>SUM('INGRESOS REALES 2017'!T103)</f>
        <v>0</v>
      </c>
      <c r="H17" s="28">
        <f>SUM(Pres.Aut.Ing.2017!U111)</f>
        <v>0</v>
      </c>
      <c r="I17" s="23">
        <f>+G17-H17</f>
        <v>0</v>
      </c>
      <c r="K17" s="88"/>
      <c r="M17" s="120"/>
    </row>
    <row r="18" spans="1:13">
      <c r="A18" s="18"/>
      <c r="B18" s="82"/>
      <c r="C18" s="18"/>
      <c r="D18" s="28" t="s">
        <v>1</v>
      </c>
      <c r="E18" s="26" t="s">
        <v>1</v>
      </c>
      <c r="F18" s="18"/>
      <c r="G18" s="18"/>
      <c r="H18" s="28" t="s">
        <v>1</v>
      </c>
      <c r="I18" s="23" t="s">
        <v>1</v>
      </c>
      <c r="K18" s="88"/>
      <c r="M18" s="120"/>
    </row>
    <row r="19" spans="1:13">
      <c r="A19" s="18" t="s">
        <v>154</v>
      </c>
      <c r="B19" s="141">
        <v>0</v>
      </c>
      <c r="C19" s="23">
        <f>SUM('INGRESOS REALES 2017'!S104)</f>
        <v>0</v>
      </c>
      <c r="D19" s="28">
        <f>SUM(Pres.Aut.Ing.2017!T112)</f>
        <v>8429931.9629999995</v>
      </c>
      <c r="E19" s="26">
        <f>+C19-D19</f>
        <v>-8429931.9629999995</v>
      </c>
      <c r="F19" s="23">
        <v>0</v>
      </c>
      <c r="G19" s="23">
        <f>SUM('INGRESOS REALES 2017'!T104)</f>
        <v>0</v>
      </c>
      <c r="H19" s="28">
        <f>SUM(Pres.Aut.Ing.2017!U112)</f>
        <v>8429931.9629999995</v>
      </c>
      <c r="I19" s="23">
        <f>+G19-H19</f>
        <v>-8429931.9629999995</v>
      </c>
      <c r="K19" s="48"/>
      <c r="M19" s="120"/>
    </row>
    <row r="20" spans="1:13">
      <c r="A20" s="18"/>
      <c r="B20" s="141"/>
      <c r="C20" s="23"/>
      <c r="D20" s="28"/>
      <c r="E20" s="26"/>
      <c r="F20" s="23"/>
      <c r="G20" s="26"/>
      <c r="H20" s="23"/>
      <c r="I20" s="23"/>
      <c r="K20" s="88"/>
      <c r="M20" s="120"/>
    </row>
    <row r="21" spans="1:13">
      <c r="A21" s="18" t="s">
        <v>427</v>
      </c>
      <c r="B21" s="141">
        <f>SUM('INGRESOS REALE 2016'!T105)</f>
        <v>32500000</v>
      </c>
      <c r="C21" s="23">
        <f>SUM('INGRESOS REALES 2017'!S105)</f>
        <v>0</v>
      </c>
      <c r="D21" s="28">
        <f>SUM(Pres.Aut.Ing.2017!T113)</f>
        <v>0</v>
      </c>
      <c r="E21" s="26">
        <f>+C21-D21</f>
        <v>0</v>
      </c>
      <c r="F21" s="23">
        <f>SUM('INGRESOS REALE 2016'!U105)</f>
        <v>32500000</v>
      </c>
      <c r="G21" s="23">
        <f>SUM('INGRESOS REALES 2017'!T105)</f>
        <v>0</v>
      </c>
      <c r="H21" s="28">
        <f>SUM(Pres.Aut.Ing.2017!U113)</f>
        <v>0</v>
      </c>
      <c r="I21" s="23">
        <f>+G21-H21</f>
        <v>0</v>
      </c>
      <c r="K21" s="88"/>
      <c r="M21" s="120"/>
    </row>
    <row r="22" spans="1:13">
      <c r="A22" s="18"/>
      <c r="B22" s="141"/>
      <c r="C22" s="23"/>
      <c r="D22" s="28"/>
      <c r="E22" s="26"/>
      <c r="F22" s="23"/>
      <c r="G22" s="23"/>
      <c r="H22" s="28"/>
      <c r="I22" s="23"/>
    </row>
    <row r="23" spans="1:13">
      <c r="A23" s="122" t="s">
        <v>323</v>
      </c>
      <c r="B23" s="141">
        <f>SUM('INGRESOS REALE 2016'!T107)</f>
        <v>0</v>
      </c>
      <c r="C23" s="23">
        <f>SUM('INGRESOS REALES 2017'!S106)</f>
        <v>0</v>
      </c>
      <c r="D23" s="28">
        <f>SUM(Pres.Aut.Ing.2017!T114)</f>
        <v>0</v>
      </c>
      <c r="E23" s="26">
        <f>+C23-D23</f>
        <v>0</v>
      </c>
      <c r="F23" s="23">
        <f>SUM('INGRESOS REALE 2016'!U107)</f>
        <v>0</v>
      </c>
      <c r="G23" s="23">
        <f>SUM('INGRESOS REALES 2017'!T106)</f>
        <v>0</v>
      </c>
      <c r="H23" s="28">
        <f>SUM(Pres.Aut.Ing.2017!U114)</f>
        <v>0</v>
      </c>
      <c r="I23" s="23">
        <f>+G23-H23</f>
        <v>0</v>
      </c>
    </row>
    <row r="24" spans="1:13">
      <c r="A24" s="37"/>
      <c r="B24" s="141" t="s">
        <v>1</v>
      </c>
      <c r="C24" s="23" t="s">
        <v>1</v>
      </c>
      <c r="D24" s="28" t="s">
        <v>1</v>
      </c>
      <c r="E24" s="26" t="s">
        <v>1</v>
      </c>
      <c r="F24" s="23" t="s">
        <v>1</v>
      </c>
      <c r="G24" s="23" t="s">
        <v>1</v>
      </c>
      <c r="H24" s="28"/>
      <c r="I24" s="23" t="s">
        <v>1</v>
      </c>
    </row>
    <row r="25" spans="1:13">
      <c r="A25" s="37" t="s">
        <v>267</v>
      </c>
      <c r="B25" s="141">
        <f>SUM('INGRESOS REALE 2016'!T108)</f>
        <v>0</v>
      </c>
      <c r="C25" s="23">
        <f>SUM('INGRESOS REALES 2017'!S107)</f>
        <v>0</v>
      </c>
      <c r="D25" s="28">
        <f>SUM(Pres.Aut.Ing.2017!T115)</f>
        <v>0</v>
      </c>
      <c r="E25" s="26">
        <f>+C25-D25</f>
        <v>0</v>
      </c>
      <c r="F25" s="23">
        <f>SUM('INGRESOS REALE 2016'!U108)</f>
        <v>0</v>
      </c>
      <c r="G25" s="23">
        <f>SUM('INGRESOS REALES 2017'!T107)</f>
        <v>0</v>
      </c>
      <c r="H25" s="28">
        <f>SUM(Pres.Aut.Ing.2017!U115)</f>
        <v>0</v>
      </c>
      <c r="I25" s="23">
        <f>+G25-H25</f>
        <v>0</v>
      </c>
    </row>
    <row r="26" spans="1:13">
      <c r="A26" s="37"/>
      <c r="B26" s="141" t="s">
        <v>1</v>
      </c>
      <c r="C26" s="23" t="s">
        <v>1</v>
      </c>
      <c r="D26" s="28" t="s">
        <v>1</v>
      </c>
      <c r="E26" s="26" t="s">
        <v>1</v>
      </c>
      <c r="F26" s="23" t="s">
        <v>1</v>
      </c>
      <c r="G26" s="23" t="s">
        <v>1</v>
      </c>
      <c r="H26" s="28" t="s">
        <v>1</v>
      </c>
      <c r="I26" s="23" t="s">
        <v>1</v>
      </c>
    </row>
    <row r="27" spans="1:13">
      <c r="A27" s="37" t="s">
        <v>430</v>
      </c>
      <c r="B27" s="141">
        <f>SUM('INGRESOS REALE 2016'!T109)</f>
        <v>0</v>
      </c>
      <c r="C27" s="23">
        <f>SUM('INGRESOS REALES 2017'!S108)</f>
        <v>0</v>
      </c>
      <c r="D27" s="28">
        <f>SUM(Pres.Aut.Ing.2017!T116)</f>
        <v>0</v>
      </c>
      <c r="E27" s="26">
        <f>+C27-D27</f>
        <v>0</v>
      </c>
      <c r="F27" s="23">
        <f>SUM('INGRESOS REALE 2016'!U109)</f>
        <v>0</v>
      </c>
      <c r="G27" s="23">
        <f>SUM('INGRESOS REALES 2017'!T108)</f>
        <v>0</v>
      </c>
      <c r="H27" s="28">
        <f>SUM(Pres.Aut.Ing.2017!U116)</f>
        <v>0</v>
      </c>
      <c r="I27" s="23">
        <f>+G27-H27</f>
        <v>0</v>
      </c>
    </row>
    <row r="28" spans="1:13">
      <c r="A28" s="37"/>
      <c r="B28" s="141" t="s">
        <v>1</v>
      </c>
      <c r="C28" s="23" t="s">
        <v>1</v>
      </c>
      <c r="D28" s="28" t="s">
        <v>1</v>
      </c>
      <c r="E28" s="26" t="s">
        <v>1</v>
      </c>
      <c r="F28" s="23" t="s">
        <v>1</v>
      </c>
      <c r="G28" s="23" t="s">
        <v>1</v>
      </c>
      <c r="H28" s="28"/>
      <c r="I28" s="23" t="s">
        <v>1</v>
      </c>
    </row>
    <row r="29" spans="1:13">
      <c r="A29" s="37" t="s">
        <v>426</v>
      </c>
      <c r="B29" s="141">
        <f>SUM('INGRESOS REALE 2016'!T110)</f>
        <v>3705549</v>
      </c>
      <c r="C29" s="23">
        <f>SUM('INGRESOS REALES 2017'!S109)</f>
        <v>0</v>
      </c>
      <c r="D29" s="28">
        <f>SUM(Pres.Aut.Ing.2017!T117)</f>
        <v>0</v>
      </c>
      <c r="E29" s="26">
        <f>+C29-D29</f>
        <v>0</v>
      </c>
      <c r="F29" s="23">
        <f>SUM('INGRESOS REALE 2016'!U110)</f>
        <v>3705549</v>
      </c>
      <c r="G29" s="23">
        <f>SUM('INGRESOS REALES 2017'!T109)</f>
        <v>0</v>
      </c>
      <c r="H29" s="28">
        <f>SUM(Pres.Aut.Ing.2017!U117)</f>
        <v>0</v>
      </c>
      <c r="I29" s="23">
        <f>+G29-H29</f>
        <v>0</v>
      </c>
    </row>
    <row r="30" spans="1:13">
      <c r="A30" s="37"/>
      <c r="B30" s="141" t="s">
        <v>1</v>
      </c>
      <c r="C30" s="23" t="s">
        <v>1</v>
      </c>
      <c r="D30" s="28" t="s">
        <v>1</v>
      </c>
      <c r="E30" s="26" t="s">
        <v>1</v>
      </c>
      <c r="F30" s="23" t="s">
        <v>1</v>
      </c>
      <c r="G30" s="23" t="s">
        <v>1</v>
      </c>
      <c r="H30" s="28"/>
      <c r="I30" s="23" t="s">
        <v>1</v>
      </c>
    </row>
    <row r="31" spans="1:13">
      <c r="A31" s="37" t="str">
        <f>'INGRESOS REALE 2016'!A112</f>
        <v>Programa de Obras por Conducto de Municipios</v>
      </c>
      <c r="B31" s="23">
        <f>SUM('INGRESOS REALE 2016'!T112)</f>
        <v>0</v>
      </c>
      <c r="C31" s="23">
        <f>SUM('INGRESOS REALES 2017'!S111)</f>
        <v>0</v>
      </c>
      <c r="D31" s="28">
        <f>SUM(Pres.Aut.Ing.2017!T119)</f>
        <v>206999.99999999997</v>
      </c>
      <c r="E31" s="26">
        <f>+C31-D31</f>
        <v>-206999.99999999997</v>
      </c>
      <c r="F31" s="23">
        <f>SUM('INGRESOS REALE 2016'!U112)</f>
        <v>0</v>
      </c>
      <c r="G31" s="23">
        <f>SUM('INGRESOS REALES 2017'!T111)</f>
        <v>0</v>
      </c>
      <c r="H31" s="28">
        <f>SUM(Pres.Aut.Ing.2017!U119)</f>
        <v>206999.99999999997</v>
      </c>
      <c r="I31" s="23">
        <f>+G31-H31</f>
        <v>-206999.99999999997</v>
      </c>
    </row>
    <row r="32" spans="1:13">
      <c r="A32" s="37"/>
      <c r="B32" s="23"/>
      <c r="C32" s="23"/>
      <c r="D32" s="28"/>
      <c r="E32" s="26"/>
      <c r="F32" s="26"/>
      <c r="G32" s="23"/>
      <c r="H32" s="28"/>
      <c r="I32" s="23"/>
    </row>
    <row r="33" spans="1:9">
      <c r="A33" s="37" t="str">
        <f>'INGRESOS REALE 2016'!A113</f>
        <v xml:space="preserve">FISE </v>
      </c>
      <c r="B33" s="23">
        <f>SUM('INGRESOS REALE 2016'!T113)</f>
        <v>0</v>
      </c>
      <c r="C33" s="23">
        <f>SUM('INGRESOS REALES 2017'!S112)</f>
        <v>0</v>
      </c>
      <c r="D33" s="28">
        <f>SUM(Pres.Aut.Ing.2017!T120)</f>
        <v>1500000</v>
      </c>
      <c r="E33" s="26">
        <f>+C33-D33</f>
        <v>-1500000</v>
      </c>
      <c r="F33" s="23">
        <f>SUM('INGRESOS REALE 2016'!U113)</f>
        <v>0</v>
      </c>
      <c r="G33" s="23">
        <f>SUM('INGRESOS REALES 2017'!T112)</f>
        <v>0</v>
      </c>
      <c r="H33" s="28">
        <f>SUM(Pres.Aut.Ing.2017!U120)</f>
        <v>4000000</v>
      </c>
      <c r="I33" s="23">
        <f>+G33-H33</f>
        <v>-4000000</v>
      </c>
    </row>
    <row r="34" spans="1:9">
      <c r="A34" s="19" t="s">
        <v>1</v>
      </c>
      <c r="B34" s="15"/>
      <c r="C34" s="19"/>
      <c r="D34" s="16"/>
      <c r="E34" s="15"/>
      <c r="F34" s="15"/>
      <c r="G34" s="15"/>
      <c r="H34" s="15"/>
      <c r="I34" s="19"/>
    </row>
    <row r="36" spans="1:9">
      <c r="A36" s="8" t="s">
        <v>18</v>
      </c>
      <c r="B36" s="24">
        <f>SUM(B8:B34)</f>
        <v>48379094.549999997</v>
      </c>
      <c r="C36" s="24">
        <f t="shared" ref="C36:I36" si="0">SUM(C8:C34)</f>
        <v>8836447.0700000003</v>
      </c>
      <c r="D36" s="24">
        <f t="shared" si="0"/>
        <v>17934862.859249998</v>
      </c>
      <c r="E36" s="24">
        <f t="shared" si="0"/>
        <v>-9098415.7892499976</v>
      </c>
      <c r="F36" s="24">
        <f t="shared" si="0"/>
        <v>50070022.549999997</v>
      </c>
      <c r="G36" s="24">
        <f t="shared" si="0"/>
        <v>24718425.060000002</v>
      </c>
      <c r="H36" s="24">
        <f t="shared" si="0"/>
        <v>22184973.339249998</v>
      </c>
      <c r="I36" s="24">
        <f t="shared" si="0"/>
        <v>2533451.7207500041</v>
      </c>
    </row>
    <row r="38" spans="1:9">
      <c r="A38" s="151" t="s">
        <v>19</v>
      </c>
      <c r="B38" s="152"/>
      <c r="C38" s="152"/>
      <c r="D38" s="152"/>
      <c r="E38" s="152"/>
      <c r="F38" s="152"/>
      <c r="G38" s="152"/>
      <c r="H38" s="152"/>
      <c r="I38" s="153"/>
    </row>
    <row r="39" spans="1:9">
      <c r="A39" s="9"/>
      <c r="B39" s="10"/>
      <c r="C39" s="10"/>
      <c r="D39" s="10"/>
      <c r="E39" s="10"/>
      <c r="F39" s="10"/>
      <c r="G39" s="10"/>
      <c r="H39" s="10"/>
      <c r="I39" s="11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/>
      <c r="E48" s="13"/>
      <c r="F48" s="13"/>
      <c r="G48" s="13"/>
      <c r="H48" s="13"/>
      <c r="I48" s="14"/>
    </row>
    <row r="49" spans="1:9">
      <c r="A49" s="15"/>
      <c r="B49" s="16"/>
      <c r="C49" s="16"/>
      <c r="D49" s="16"/>
      <c r="E49" s="16"/>
      <c r="F49" s="16"/>
      <c r="G49" s="16"/>
      <c r="H49" s="16"/>
      <c r="I49" s="17"/>
    </row>
    <row r="51" spans="1:9">
      <c r="I51" s="20" t="s">
        <v>42</v>
      </c>
    </row>
    <row r="52" spans="1:9">
      <c r="I52" s="20"/>
    </row>
    <row r="53" spans="1:9">
      <c r="I53" s="20"/>
    </row>
  </sheetData>
  <mergeCells count="5">
    <mergeCell ref="A2:I2"/>
    <mergeCell ref="B4:E4"/>
    <mergeCell ref="F4:I4"/>
    <mergeCell ref="A38:I38"/>
    <mergeCell ref="A1:I1"/>
  </mergeCells>
  <phoneticPr fontId="0" type="noConversion"/>
  <printOptions horizontalCentered="1"/>
  <pageMargins left="0.11811023622047245" right="0.35433070866141736" top="0.39370078740157483" bottom="0.27559055118110237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17" sqref="C17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+'Otras Ap.'!A1:I1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155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9">
      <c r="A8" s="12" t="s">
        <v>15</v>
      </c>
      <c r="B8" s="23">
        <f>SUM('INGRESOS REALE 2016'!T116)</f>
        <v>0</v>
      </c>
      <c r="C8" s="23">
        <f>SUM('INGRESOS REALES 2017'!S115)</f>
        <v>0</v>
      </c>
      <c r="D8" s="28">
        <f>SUM(Pres.Aut.Ing.2017!T127)</f>
        <v>0</v>
      </c>
      <c r="E8" s="26">
        <f>+C8-D8</f>
        <v>0</v>
      </c>
      <c r="F8" s="23">
        <f>SUM('INGRESOS REALE 2016'!U116)</f>
        <v>0</v>
      </c>
      <c r="G8" s="23">
        <f>SUM('INGRESOS REALES 2017'!T115)</f>
        <v>0</v>
      </c>
      <c r="H8" s="28">
        <f>SUM(Pres.Aut.Ing.2017!U127)</f>
        <v>0</v>
      </c>
      <c r="I8" s="23">
        <f>+G8-H8</f>
        <v>0</v>
      </c>
    </row>
    <row r="9" spans="1:9">
      <c r="A9" s="15" t="s">
        <v>1</v>
      </c>
      <c r="B9" s="15"/>
      <c r="C9" s="19"/>
      <c r="D9" s="16"/>
      <c r="E9" s="15"/>
      <c r="F9" s="15"/>
      <c r="G9" s="15"/>
      <c r="H9" s="15" t="s">
        <v>292</v>
      </c>
      <c r="I9" s="19"/>
    </row>
    <row r="11" spans="1:9">
      <c r="A11" s="8" t="s">
        <v>18</v>
      </c>
      <c r="B11" s="24">
        <f t="shared" ref="B11:I11" si="0">SUM(B7:B9)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>
      <c r="A13" s="151" t="s">
        <v>19</v>
      </c>
      <c r="B13" s="152"/>
      <c r="C13" s="152"/>
      <c r="D13" s="152"/>
      <c r="E13" s="152"/>
      <c r="F13" s="152"/>
      <c r="G13" s="152"/>
      <c r="H13" s="152"/>
      <c r="I13" s="153"/>
    </row>
    <row r="14" spans="1:9">
      <c r="A14" s="9"/>
      <c r="B14" s="10"/>
      <c r="C14" s="10"/>
      <c r="D14" s="10"/>
      <c r="E14" s="10"/>
      <c r="F14" s="10"/>
      <c r="G14" s="10"/>
      <c r="H14" s="10"/>
      <c r="I14" s="11"/>
    </row>
    <row r="15" spans="1:9">
      <c r="A15" s="12"/>
      <c r="B15" s="13"/>
      <c r="C15" s="13"/>
      <c r="D15" s="13"/>
      <c r="E15" s="13"/>
      <c r="F15" s="13"/>
      <c r="G15" s="13"/>
      <c r="H15" s="13"/>
      <c r="I15" s="14"/>
    </row>
    <row r="16" spans="1:9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5"/>
      <c r="B35" s="16"/>
      <c r="C35" s="16"/>
      <c r="D35" s="16"/>
      <c r="E35" s="16"/>
      <c r="F35" s="16"/>
      <c r="G35" s="16"/>
      <c r="H35" s="16"/>
      <c r="I35" s="17"/>
    </row>
    <row r="37" spans="1:9">
      <c r="I37" s="20" t="s">
        <v>42</v>
      </c>
    </row>
    <row r="38" spans="1:9">
      <c r="I38" s="20"/>
    </row>
    <row r="39" spans="1:9">
      <c r="I39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5748031496062992" right="0.39370078740157483" top="0.39370078740157483" bottom="0.27559055118110237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+'Cont.de vecinos'!A1:I1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156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29"/>
      <c r="C7" s="25"/>
      <c r="D7" s="27"/>
      <c r="E7" s="25"/>
      <c r="F7" s="11"/>
      <c r="G7" s="29"/>
      <c r="H7" s="29"/>
      <c r="I7" s="25"/>
    </row>
    <row r="8" spans="1:9">
      <c r="A8" s="12" t="s">
        <v>157</v>
      </c>
      <c r="B8" s="26">
        <f>SUM('INGRESOS REALE 2016'!T120)</f>
        <v>0</v>
      </c>
      <c r="C8" s="26">
        <f>SUM('INGRESOS REALES 2017'!S119)</f>
        <v>0</v>
      </c>
      <c r="D8" s="23">
        <f>SUM(Pres.Aut.Ing.2017!T131)</f>
        <v>0</v>
      </c>
      <c r="E8" s="26">
        <f>+C8-D8</f>
        <v>0</v>
      </c>
      <c r="F8" s="26">
        <f>'INGRESOS REALE 2016'!U120</f>
        <v>0</v>
      </c>
      <c r="G8" s="26">
        <f>SUM('INGRESOS REALES 2017'!T119)</f>
        <v>0</v>
      </c>
      <c r="H8" s="23">
        <f>SUM(Pres.Aut.Ing.2017!U131)</f>
        <v>0</v>
      </c>
      <c r="I8" s="23">
        <f>+G8-H8</f>
        <v>0</v>
      </c>
    </row>
    <row r="9" spans="1:9">
      <c r="A9" s="12"/>
      <c r="B9" s="26"/>
      <c r="C9" s="26"/>
      <c r="D9" s="23"/>
      <c r="E9" s="26" t="s">
        <v>1</v>
      </c>
      <c r="F9" s="26"/>
      <c r="G9" s="26"/>
      <c r="H9" s="23"/>
      <c r="I9" s="23"/>
    </row>
    <row r="10" spans="1:9">
      <c r="A10" s="12" t="s">
        <v>158</v>
      </c>
      <c r="B10" s="26">
        <f>SUM('INGRESOS REALE 2016'!T121)</f>
        <v>0</v>
      </c>
      <c r="C10" s="26">
        <f>SUM('INGRESOS REALES 2017'!S120)</f>
        <v>0</v>
      </c>
      <c r="D10" s="23">
        <f>SUM(Pres.Aut.Ing.2017!T132)</f>
        <v>0</v>
      </c>
      <c r="E10" s="26">
        <f>+C10-D10</f>
        <v>0</v>
      </c>
      <c r="F10" s="26">
        <f>'INGRESOS REALE 2016'!U121</f>
        <v>0</v>
      </c>
      <c r="G10" s="26">
        <f>SUM('INGRESOS REALES 2017'!T120)</f>
        <v>0</v>
      </c>
      <c r="H10" s="23">
        <f>SUM(Pres.Aut.Ing.2017!U132)</f>
        <v>0</v>
      </c>
      <c r="I10" s="23">
        <f>+G10-H10</f>
        <v>0</v>
      </c>
    </row>
    <row r="11" spans="1:9">
      <c r="A11" s="12"/>
      <c r="B11" s="26"/>
      <c r="C11" s="26"/>
      <c r="D11" s="23"/>
      <c r="E11" s="26" t="s">
        <v>1</v>
      </c>
      <c r="F11" s="26"/>
      <c r="G11" s="26"/>
      <c r="H11" s="23"/>
      <c r="I11" s="23" t="s">
        <v>1</v>
      </c>
    </row>
    <row r="12" spans="1:9">
      <c r="A12" s="12" t="s">
        <v>159</v>
      </c>
      <c r="B12" s="26">
        <f>SUM('INGRESOS REALE 2016'!T122)</f>
        <v>0</v>
      </c>
      <c r="C12" s="26">
        <f>SUM('INGRESOS REALES 2017'!S121)</f>
        <v>0</v>
      </c>
      <c r="D12" s="23">
        <f>SUM(Pres.Aut.Ing.2017!T133)</f>
        <v>0</v>
      </c>
      <c r="E12" s="26">
        <f>+C12-D12</f>
        <v>0</v>
      </c>
      <c r="F12" s="26">
        <f>'INGRESOS REALE 2016'!U122</f>
        <v>0</v>
      </c>
      <c r="G12" s="26">
        <f>SUM('INGRESOS REALES 2017'!T121)</f>
        <v>0</v>
      </c>
      <c r="H12" s="23">
        <f>SUM(Pres.Aut.Ing.2017!U133)</f>
        <v>0</v>
      </c>
      <c r="I12" s="23">
        <f>+G12-H12</f>
        <v>0</v>
      </c>
    </row>
    <row r="13" spans="1:9">
      <c r="A13" s="15" t="s">
        <v>1</v>
      </c>
      <c r="B13" s="33"/>
      <c r="C13" s="30"/>
      <c r="D13" s="32"/>
      <c r="E13" s="30" t="s">
        <v>1</v>
      </c>
      <c r="F13" s="33"/>
      <c r="G13" s="33"/>
      <c r="H13" s="33"/>
      <c r="I13" s="30"/>
    </row>
    <row r="14" spans="1:9">
      <c r="B14" s="54"/>
      <c r="C14" s="54"/>
      <c r="D14" s="54"/>
      <c r="E14" s="54"/>
      <c r="F14" s="54"/>
      <c r="G14" s="54"/>
      <c r="H14" s="54"/>
      <c r="I14" s="54"/>
    </row>
    <row r="15" spans="1:9">
      <c r="A15" s="8" t="s">
        <v>18</v>
      </c>
      <c r="B15" s="24">
        <f t="shared" ref="B15:I15" si="0">SUM(B7:B12)</f>
        <v>0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24">
        <f>SUM(F8:F12)</f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</row>
    <row r="17" spans="1:9">
      <c r="A17" s="151" t="s">
        <v>19</v>
      </c>
      <c r="B17" s="152"/>
      <c r="C17" s="152"/>
      <c r="D17" s="152"/>
      <c r="E17" s="152"/>
      <c r="F17" s="152"/>
      <c r="G17" s="152"/>
      <c r="H17" s="152"/>
      <c r="I17" s="153"/>
    </row>
    <row r="18" spans="1:9">
      <c r="A18" s="9"/>
      <c r="B18" s="10"/>
      <c r="C18" s="10"/>
      <c r="D18" s="10"/>
      <c r="E18" s="10"/>
      <c r="F18" s="10"/>
      <c r="G18" s="10"/>
      <c r="H18" s="10"/>
      <c r="I18" s="11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5">
    <mergeCell ref="A2:I2"/>
    <mergeCell ref="B4:E4"/>
    <mergeCell ref="F4:I4"/>
    <mergeCell ref="A17:I17"/>
    <mergeCell ref="A1:I1"/>
  </mergeCells>
  <phoneticPr fontId="0" type="noConversion"/>
  <printOptions horizontalCentered="1" verticalCentered="1"/>
  <pageMargins left="0.11811023622047245" right="0.39370078740157483" top="0.39370078740157483" bottom="0.51181102362204722" header="0" footer="0"/>
  <pageSetup scale="8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Normal="100" workbookViewId="0">
      <selection activeCell="E24" sqref="E24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54" t="str">
        <f>+Financ.!A1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0">
      <c r="A2" s="154" t="s">
        <v>160</v>
      </c>
      <c r="B2" s="154"/>
      <c r="C2" s="154"/>
      <c r="D2" s="154"/>
      <c r="E2" s="154"/>
      <c r="F2" s="154"/>
      <c r="G2" s="154"/>
      <c r="H2" s="154"/>
      <c r="I2" s="154"/>
    </row>
    <row r="4" spans="1:10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0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17</v>
      </c>
      <c r="B8" s="37">
        <f>SUM('INGRESOS REALE 2016'!T125)</f>
        <v>1094176.68</v>
      </c>
      <c r="C8" s="37">
        <f>SUM('INGRESOS REALES 2017'!S124)</f>
        <v>1033375.1100000001</v>
      </c>
      <c r="D8" s="38">
        <f>SUM(Pres.Aut.Ing.2017!T136)</f>
        <v>0</v>
      </c>
      <c r="E8" s="39">
        <f>+C8-D8</f>
        <v>1033375.1100000001</v>
      </c>
      <c r="F8" s="37">
        <f>SUM('INGRESOS REALE 2016'!U125)</f>
        <v>2155485.77</v>
      </c>
      <c r="G8" s="37">
        <f>SUM('INGRESOS REALES 2017'!T124)</f>
        <v>1331299.82</v>
      </c>
      <c r="H8" s="38">
        <f>SUM(Pres.Aut.Ing.2017!U136)</f>
        <v>0</v>
      </c>
      <c r="I8" s="37">
        <f>+G8-H8</f>
        <v>1331299.82</v>
      </c>
      <c r="J8" s="48"/>
    </row>
    <row r="9" spans="1:10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8" t="s">
        <v>18</v>
      </c>
      <c r="B11" s="44">
        <f t="shared" ref="B11:I11" si="0">SUM(B8:B10)</f>
        <v>1094176.68</v>
      </c>
      <c r="C11" s="44">
        <f t="shared" si="0"/>
        <v>1033375.1100000001</v>
      </c>
      <c r="D11" s="44">
        <f t="shared" si="0"/>
        <v>0</v>
      </c>
      <c r="E11" s="44">
        <f t="shared" si="0"/>
        <v>1033375.1100000001</v>
      </c>
      <c r="F11" s="44">
        <f t="shared" si="0"/>
        <v>2155485.77</v>
      </c>
      <c r="G11" s="44">
        <f t="shared" si="0"/>
        <v>1331299.82</v>
      </c>
      <c r="H11" s="44">
        <f t="shared" si="0"/>
        <v>0</v>
      </c>
      <c r="I11" s="44">
        <f t="shared" si="0"/>
        <v>1331299.82</v>
      </c>
      <c r="J11" s="48"/>
    </row>
    <row r="13" spans="1:10">
      <c r="A13" s="151" t="s">
        <v>19</v>
      </c>
      <c r="B13" s="152"/>
      <c r="C13" s="152"/>
      <c r="D13" s="152"/>
      <c r="E13" s="152"/>
      <c r="F13" s="152"/>
      <c r="G13" s="152"/>
      <c r="H13" s="152"/>
      <c r="I13" s="153"/>
    </row>
    <row r="14" spans="1:10">
      <c r="A14" s="9"/>
      <c r="B14" s="10"/>
      <c r="C14" s="10"/>
      <c r="D14" s="10"/>
      <c r="E14" s="10"/>
      <c r="F14" s="10"/>
      <c r="G14" s="10"/>
      <c r="H14" s="10"/>
      <c r="I14" s="11"/>
    </row>
    <row r="15" spans="1:10">
      <c r="A15" s="12"/>
      <c r="B15" s="13"/>
      <c r="C15" s="13"/>
      <c r="D15" s="13"/>
      <c r="E15" s="13"/>
      <c r="F15" s="13"/>
      <c r="G15" s="13"/>
      <c r="H15" s="13"/>
      <c r="I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3622047244094491" top="0.39370078740157483" bottom="0.70866141732283472" header="0" footer="0"/>
  <pageSetup scale="8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"/>
  <sheetViews>
    <sheetView topLeftCell="A22" zoomScale="95" zoomScaleNormal="95" workbookViewId="0">
      <pane xSplit="1" topLeftCell="B1" activePane="topRight" state="frozen"/>
      <selection pane="topRight" activeCell="A31" sqref="A31:M32"/>
    </sheetView>
  </sheetViews>
  <sheetFormatPr baseColWidth="10" defaultRowHeight="12"/>
  <cols>
    <col min="1" max="1" width="28.85546875" style="48" customWidth="1"/>
    <col min="2" max="13" width="12.28515625" style="48" bestFit="1" customWidth="1"/>
    <col min="14" max="14" width="1.5703125" style="48" customWidth="1"/>
    <col min="15" max="15" width="15.42578125" style="48" customWidth="1"/>
    <col min="16" max="16" width="11.42578125" style="88"/>
    <col min="17" max="17" width="13.85546875" style="48" bestFit="1" customWidth="1"/>
    <col min="18" max="19" width="15.28515625" style="88" customWidth="1"/>
    <col min="20" max="20" width="14.28515625" style="88" customWidth="1"/>
    <col min="21" max="21" width="15.5703125" style="90" customWidth="1"/>
    <col min="22" max="22" width="15.85546875" style="88" customWidth="1"/>
    <col min="23" max="23" width="17.7109375" style="90" customWidth="1"/>
    <col min="24" max="24" width="16.7109375" style="90" customWidth="1"/>
    <col min="25" max="25" width="17.42578125" style="88" customWidth="1"/>
    <col min="26" max="26" width="11.42578125" style="88"/>
    <col min="27" max="16384" width="11.42578125" style="48"/>
  </cols>
  <sheetData>
    <row r="2" spans="1:25" ht="15.75">
      <c r="A2" s="145" t="s">
        <v>332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25">
      <c r="A3" s="155" t="s">
        <v>387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25">
      <c r="A4" s="22"/>
      <c r="B4" s="102" t="s">
        <v>119</v>
      </c>
      <c r="C4" s="102" t="s">
        <v>120</v>
      </c>
      <c r="D4" s="102" t="s">
        <v>121</v>
      </c>
      <c r="E4" s="102" t="s">
        <v>122</v>
      </c>
      <c r="F4" s="102" t="s">
        <v>123</v>
      </c>
      <c r="G4" s="102" t="s">
        <v>124</v>
      </c>
      <c r="H4" s="102" t="s">
        <v>125</v>
      </c>
      <c r="I4" s="102" t="s">
        <v>126</v>
      </c>
      <c r="J4" s="102" t="s">
        <v>127</v>
      </c>
      <c r="K4" s="102" t="s">
        <v>128</v>
      </c>
      <c r="L4" s="102" t="s">
        <v>129</v>
      </c>
      <c r="M4" s="102" t="s">
        <v>130</v>
      </c>
      <c r="N4" s="139"/>
      <c r="O4" s="102" t="s">
        <v>18</v>
      </c>
      <c r="R4" s="156" t="s">
        <v>255</v>
      </c>
      <c r="S4" s="156"/>
      <c r="T4" s="156" t="s">
        <v>260</v>
      </c>
      <c r="U4" s="156"/>
      <c r="V4" s="156" t="s">
        <v>258</v>
      </c>
      <c r="W4" s="156"/>
      <c r="X4" s="93" t="s">
        <v>273</v>
      </c>
      <c r="Y4" s="86" t="s">
        <v>252</v>
      </c>
    </row>
    <row r="5" spans="1: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25">
      <c r="A6" s="84" t="s">
        <v>161</v>
      </c>
      <c r="B6" s="84">
        <f>SUM(B7:B9)</f>
        <v>18316821.2377</v>
      </c>
      <c r="C6" s="84">
        <f t="shared" ref="C6:M6" si="0">SUM(C7:C9)</f>
        <v>19761457.491800003</v>
      </c>
      <c r="D6" s="84">
        <f t="shared" si="0"/>
        <v>34064093.55126667</v>
      </c>
      <c r="E6" s="84">
        <f t="shared" si="0"/>
        <v>20873436.7883</v>
      </c>
      <c r="F6" s="84">
        <f t="shared" si="0"/>
        <v>22155101.107000005</v>
      </c>
      <c r="G6" s="84">
        <f t="shared" si="0"/>
        <v>21399842.915600002</v>
      </c>
      <c r="H6" s="84">
        <f t="shared" si="0"/>
        <v>23209023.018366668</v>
      </c>
      <c r="I6" s="84">
        <f t="shared" si="0"/>
        <v>21295712.531800002</v>
      </c>
      <c r="J6" s="84">
        <f t="shared" si="0"/>
        <v>23799796.818933338</v>
      </c>
      <c r="K6" s="84">
        <f t="shared" si="0"/>
        <v>23571048.317900002</v>
      </c>
      <c r="L6" s="84">
        <f t="shared" si="0"/>
        <v>26228299.861253329</v>
      </c>
      <c r="M6" s="84">
        <f t="shared" si="0"/>
        <v>36825243.034886673</v>
      </c>
      <c r="N6" s="84"/>
      <c r="O6" s="105">
        <f>SUM(O7:O9)</f>
        <v>291499876.67480665</v>
      </c>
      <c r="P6" s="88" t="s">
        <v>325</v>
      </c>
      <c r="R6" s="98">
        <f>SUM(B6:D6)</f>
        <v>72142372.280766666</v>
      </c>
      <c r="S6" s="98">
        <f>SUM(R6)</f>
        <v>72142372.280766666</v>
      </c>
      <c r="T6" s="98">
        <f>SUM(E6:G6)</f>
        <v>64428380.810900003</v>
      </c>
      <c r="U6" s="96">
        <f>SUM(S6:T6)</f>
        <v>136570753.09166667</v>
      </c>
      <c r="V6" s="98">
        <f>SUM(H6:J6)</f>
        <v>68304532.369100004</v>
      </c>
      <c r="W6" s="96">
        <f>SUM(U6:V6)</f>
        <v>204875285.46076667</v>
      </c>
      <c r="X6" s="96">
        <f>+K6+L6+M6</f>
        <v>86624591.214040011</v>
      </c>
      <c r="Y6" s="87">
        <f>+W6+X6</f>
        <v>291499876.67480671</v>
      </c>
    </row>
    <row r="7" spans="1:25">
      <c r="A7" s="22" t="s">
        <v>162</v>
      </c>
      <c r="B7" s="22">
        <v>14701232.178499999</v>
      </c>
      <c r="C7" s="22">
        <v>14865929.6523</v>
      </c>
      <c r="D7" s="22">
        <v>26629627.776500005</v>
      </c>
      <c r="E7" s="22">
        <v>15542394.131200003</v>
      </c>
      <c r="F7" s="22">
        <v>16403536.672800004</v>
      </c>
      <c r="G7" s="22">
        <v>15641090.863300001</v>
      </c>
      <c r="H7" s="22">
        <v>16035875.206400001</v>
      </c>
      <c r="I7" s="22">
        <v>16320809.843500001</v>
      </c>
      <c r="J7" s="22">
        <v>16170897.339900002</v>
      </c>
      <c r="K7" s="22">
        <v>17137106.061500002</v>
      </c>
      <c r="L7" s="22">
        <v>19316295.271899994</v>
      </c>
      <c r="M7" s="22">
        <v>28149545.601033334</v>
      </c>
      <c r="N7" s="22"/>
      <c r="O7" s="22">
        <f>SUM(B7:M7)</f>
        <v>216914340.59883332</v>
      </c>
      <c r="R7" s="99">
        <f>B7+C7+D7</f>
        <v>56196789.607299998</v>
      </c>
      <c r="S7" s="99">
        <f t="shared" ref="S7:S80" si="1">SUM(R7)</f>
        <v>56196789.607299998</v>
      </c>
      <c r="T7" s="99">
        <f>SUM(E7+F7+G7)</f>
        <v>47587021.667300008</v>
      </c>
      <c r="U7" s="90">
        <f t="shared" ref="U7:U79" si="2">SUM(S7:T7)</f>
        <v>103783811.2746</v>
      </c>
      <c r="V7" s="98">
        <f>SUM(H7+I7+J7)</f>
        <v>48527582.389800005</v>
      </c>
      <c r="W7" s="90">
        <f>SUM(U7:V7)</f>
        <v>152311393.66440001</v>
      </c>
      <c r="X7" s="90">
        <f>+K7+L7+M7</f>
        <v>64602946.934433326</v>
      </c>
      <c r="Y7" s="88">
        <f>+W7+X7</f>
        <v>216914340.59883332</v>
      </c>
    </row>
    <row r="8" spans="1:25">
      <c r="A8" s="22" t="s">
        <v>163</v>
      </c>
      <c r="B8" s="22">
        <v>171593.89030000003</v>
      </c>
      <c r="C8" s="22">
        <v>1341124.1793000002</v>
      </c>
      <c r="D8" s="22">
        <v>3043934.4104666663</v>
      </c>
      <c r="E8" s="22">
        <v>1569899.6113999998</v>
      </c>
      <c r="F8" s="22">
        <v>1714026.8213</v>
      </c>
      <c r="G8" s="22">
        <v>2119412.872</v>
      </c>
      <c r="H8" s="22">
        <v>2291981.0049666665</v>
      </c>
      <c r="I8" s="22">
        <v>1115727.7858</v>
      </c>
      <c r="J8" s="22">
        <v>2533439.3180333334</v>
      </c>
      <c r="K8" s="22">
        <v>2448487.3659999999</v>
      </c>
      <c r="L8" s="22">
        <v>3106680.0318366662</v>
      </c>
      <c r="M8" s="22">
        <v>3435072.7602533372</v>
      </c>
      <c r="N8" s="22"/>
      <c r="O8" s="22">
        <f>SUM(B8:M8)</f>
        <v>24891380.051656671</v>
      </c>
      <c r="R8" s="99">
        <f t="shared" ref="R8:R81" si="3">B8+C8+D8</f>
        <v>4556652.4800666664</v>
      </c>
      <c r="S8" s="99">
        <f t="shared" si="1"/>
        <v>4556652.4800666664</v>
      </c>
      <c r="T8" s="99">
        <f t="shared" ref="T8:T81" si="4">SUM(E8+F8+G8)</f>
        <v>5403339.3047000002</v>
      </c>
      <c r="U8" s="90">
        <f t="shared" si="2"/>
        <v>9959991.7847666666</v>
      </c>
      <c r="V8" s="98">
        <f>SUM(H8+I8+J8)</f>
        <v>5941148.1087999996</v>
      </c>
      <c r="W8" s="90">
        <f>SUM(U8:V8)</f>
        <v>15901139.893566666</v>
      </c>
      <c r="X8" s="90">
        <f t="shared" ref="X8:X59" si="5">+K8+L8+M8</f>
        <v>8990240.1580900028</v>
      </c>
      <c r="Y8" s="88">
        <f t="shared" ref="Y8:Y59" si="6">+W8+X8</f>
        <v>24891380.051656671</v>
      </c>
    </row>
    <row r="9" spans="1:25">
      <c r="A9" s="22" t="s">
        <v>164</v>
      </c>
      <c r="B9" s="22">
        <v>3443995.1689000004</v>
      </c>
      <c r="C9" s="22">
        <v>3554403.6602000003</v>
      </c>
      <c r="D9" s="22">
        <v>4390531.3642999995</v>
      </c>
      <c r="E9" s="22">
        <v>3761143.0456999997</v>
      </c>
      <c r="F9" s="22">
        <v>4037537.6128999996</v>
      </c>
      <c r="G9" s="22">
        <v>3639339.1803000006</v>
      </c>
      <c r="H9" s="22">
        <v>4881166.807</v>
      </c>
      <c r="I9" s="22">
        <v>3859174.9025000003</v>
      </c>
      <c r="J9" s="22">
        <v>5095460.1610000003</v>
      </c>
      <c r="K9" s="22">
        <v>3985454.8904000004</v>
      </c>
      <c r="L9" s="22">
        <v>3805324.5575166666</v>
      </c>
      <c r="M9" s="22">
        <v>5240624.6735999994</v>
      </c>
      <c r="N9" s="22"/>
      <c r="O9" s="22">
        <f>SUM(B9:M9)</f>
        <v>49694156.024316669</v>
      </c>
      <c r="R9" s="99">
        <f t="shared" si="3"/>
        <v>11388930.193399999</v>
      </c>
      <c r="S9" s="99">
        <f t="shared" si="1"/>
        <v>11388930.193399999</v>
      </c>
      <c r="T9" s="99">
        <f t="shared" si="4"/>
        <v>11438019.8389</v>
      </c>
      <c r="U9" s="90">
        <f t="shared" si="2"/>
        <v>22826950.032299999</v>
      </c>
      <c r="V9" s="98">
        <f>SUM(H9+I9+J9)</f>
        <v>13835801.8705</v>
      </c>
      <c r="W9" s="90">
        <f>SUM(U9:V9)</f>
        <v>36662751.902800001</v>
      </c>
      <c r="X9" s="90">
        <f t="shared" si="5"/>
        <v>13031404.121516667</v>
      </c>
      <c r="Y9" s="88">
        <f t="shared" si="6"/>
        <v>49694156.024316669</v>
      </c>
    </row>
    <row r="10" spans="1: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R10" s="99"/>
      <c r="S10" s="99"/>
      <c r="T10" s="99"/>
      <c r="V10" s="98"/>
    </row>
    <row r="11" spans="1: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 t="s">
        <v>1</v>
      </c>
      <c r="R11" s="99"/>
      <c r="S11" s="98"/>
      <c r="T11" s="99"/>
      <c r="U11" s="96"/>
      <c r="V11" s="98"/>
    </row>
    <row r="12" spans="1:25">
      <c r="A12" s="84" t="s">
        <v>165</v>
      </c>
      <c r="B12" s="84">
        <f t="shared" ref="B12:G12" si="7">SUM(B13:B18)</f>
        <v>10214145.019500002</v>
      </c>
      <c r="C12" s="84">
        <f t="shared" si="7"/>
        <v>3457206.33</v>
      </c>
      <c r="D12" s="84">
        <f t="shared" si="7"/>
        <v>3370952.5232000002</v>
      </c>
      <c r="E12" s="84">
        <f t="shared" si="7"/>
        <v>3779406.4598000003</v>
      </c>
      <c r="F12" s="84">
        <f t="shared" si="7"/>
        <v>4123666.2232000004</v>
      </c>
      <c r="G12" s="84">
        <f t="shared" si="7"/>
        <v>6579509.3033000007</v>
      </c>
      <c r="H12" s="84">
        <f t="shared" ref="H12:O12" si="8">SUM(H13:H18)</f>
        <v>3304052.7872000001</v>
      </c>
      <c r="I12" s="84">
        <f t="shared" si="8"/>
        <v>5735029.1747000003</v>
      </c>
      <c r="J12" s="84">
        <f t="shared" si="8"/>
        <v>5054141.6389000006</v>
      </c>
      <c r="K12" s="84">
        <f t="shared" si="8"/>
        <v>6818357.847000001</v>
      </c>
      <c r="L12" s="84">
        <f t="shared" si="8"/>
        <v>3719443.8218666669</v>
      </c>
      <c r="M12" s="84">
        <f t="shared" si="8"/>
        <v>4026976.4289333336</v>
      </c>
      <c r="N12" s="84"/>
      <c r="O12" s="105">
        <f t="shared" si="8"/>
        <v>60182887.557599999</v>
      </c>
      <c r="P12" s="88" t="s">
        <v>325</v>
      </c>
      <c r="R12" s="99">
        <f t="shared" si="3"/>
        <v>17042303.872700002</v>
      </c>
      <c r="S12" s="98">
        <f>SUM(R12)</f>
        <v>17042303.872700002</v>
      </c>
      <c r="T12" s="99">
        <f t="shared" si="4"/>
        <v>14482581.986300001</v>
      </c>
      <c r="U12" s="96">
        <f t="shared" si="2"/>
        <v>31524885.859000005</v>
      </c>
      <c r="V12" s="98">
        <f>SUM(H12+I12+J12)</f>
        <v>14093223.6008</v>
      </c>
      <c r="W12" s="96">
        <f>SUM(U12:V12)</f>
        <v>45618109.459800005</v>
      </c>
      <c r="X12" s="96">
        <f>+K12+L12+M12</f>
        <v>14564778.097800002</v>
      </c>
      <c r="Y12" s="87">
        <f>+W12+X12</f>
        <v>60182887.557600006</v>
      </c>
    </row>
    <row r="13" spans="1:25">
      <c r="A13" s="22" t="s">
        <v>166</v>
      </c>
      <c r="B13" s="22">
        <v>7084217.0695000011</v>
      </c>
      <c r="C13" s="22">
        <v>0</v>
      </c>
      <c r="D13" s="22">
        <v>0</v>
      </c>
      <c r="E13" s="22">
        <v>0</v>
      </c>
      <c r="F13" s="22">
        <v>0</v>
      </c>
      <c r="G13" s="22">
        <v>1624005.8513</v>
      </c>
      <c r="H13" s="22">
        <v>0</v>
      </c>
      <c r="I13" s="22">
        <v>0</v>
      </c>
      <c r="J13" s="22">
        <v>0</v>
      </c>
      <c r="K13" s="22">
        <v>1624005.8513</v>
      </c>
      <c r="L13" s="22">
        <v>0</v>
      </c>
      <c r="M13" s="22">
        <v>0</v>
      </c>
      <c r="N13" s="22"/>
      <c r="O13" s="22">
        <f t="shared" ref="O13:O18" si="9">SUM(B13:M13)</f>
        <v>10332228.7721</v>
      </c>
      <c r="R13" s="99">
        <f t="shared" si="3"/>
        <v>7084217.0695000011</v>
      </c>
      <c r="S13" s="99">
        <f t="shared" si="1"/>
        <v>7084217.0695000011</v>
      </c>
      <c r="T13" s="99">
        <f t="shared" si="4"/>
        <v>1624005.8513</v>
      </c>
      <c r="U13" s="90">
        <f t="shared" si="2"/>
        <v>8708222.9208000004</v>
      </c>
      <c r="V13" s="98">
        <f t="shared" ref="V13:V80" si="10">+H13+I13+J13</f>
        <v>0</v>
      </c>
      <c r="W13" s="90">
        <f t="shared" ref="W13:W18" si="11">SUM(U13:V13)</f>
        <v>8708222.9208000004</v>
      </c>
      <c r="X13" s="90">
        <f t="shared" si="5"/>
        <v>1624005.8513</v>
      </c>
      <c r="Y13" s="88">
        <f t="shared" si="6"/>
        <v>10332228.7721</v>
      </c>
    </row>
    <row r="14" spans="1:25">
      <c r="A14" s="22" t="s">
        <v>167</v>
      </c>
      <c r="B14" s="22">
        <v>3129927.95</v>
      </c>
      <c r="C14" s="22">
        <v>3129927.95</v>
      </c>
      <c r="D14" s="22">
        <v>3129927.95</v>
      </c>
      <c r="E14" s="22">
        <v>3129927.95</v>
      </c>
      <c r="F14" s="22">
        <v>3129927.95</v>
      </c>
      <c r="G14" s="22">
        <v>3129927.95</v>
      </c>
      <c r="H14" s="22">
        <v>3129927.95</v>
      </c>
      <c r="I14" s="22">
        <v>3129927.95</v>
      </c>
      <c r="J14" s="22">
        <v>3129927.95</v>
      </c>
      <c r="K14" s="22">
        <v>3129927.95</v>
      </c>
      <c r="L14" s="22">
        <v>3129927.95</v>
      </c>
      <c r="M14" s="22">
        <v>3129927.95</v>
      </c>
      <c r="N14" s="22"/>
      <c r="O14" s="22">
        <f t="shared" si="9"/>
        <v>37559135.399999999</v>
      </c>
      <c r="R14" s="99">
        <f t="shared" si="3"/>
        <v>9389783.8500000015</v>
      </c>
      <c r="S14" s="99">
        <f t="shared" si="1"/>
        <v>9389783.8500000015</v>
      </c>
      <c r="T14" s="99">
        <f t="shared" si="4"/>
        <v>9389783.8500000015</v>
      </c>
      <c r="U14" s="90">
        <f t="shared" si="2"/>
        <v>18779567.700000003</v>
      </c>
      <c r="V14" s="98">
        <f t="shared" si="10"/>
        <v>9389783.8500000015</v>
      </c>
      <c r="W14" s="90">
        <f t="shared" si="11"/>
        <v>28169351.550000004</v>
      </c>
      <c r="X14" s="90">
        <f t="shared" si="5"/>
        <v>9389783.8500000015</v>
      </c>
      <c r="Y14" s="88">
        <f t="shared" si="6"/>
        <v>37559135.400000006</v>
      </c>
    </row>
    <row r="15" spans="1:25">
      <c r="A15" s="22" t="s">
        <v>168</v>
      </c>
      <c r="B15" s="22">
        <v>0</v>
      </c>
      <c r="C15" s="22">
        <v>201896.48</v>
      </c>
      <c r="D15" s="22">
        <v>0</v>
      </c>
      <c r="E15" s="22">
        <v>616418.22900000005</v>
      </c>
      <c r="F15" s="22">
        <v>949512.7718000001</v>
      </c>
      <c r="G15" s="22">
        <v>1389510.4584000001</v>
      </c>
      <c r="H15" s="22">
        <v>0</v>
      </c>
      <c r="I15" s="22">
        <v>694181.9621</v>
      </c>
      <c r="J15" s="22">
        <v>272086.0772</v>
      </c>
      <c r="K15" s="22">
        <v>15054.48</v>
      </c>
      <c r="L15" s="22">
        <v>442889.65536666667</v>
      </c>
      <c r="M15" s="22">
        <v>699492.55626666662</v>
      </c>
      <c r="N15" s="22"/>
      <c r="O15" s="22">
        <f t="shared" si="9"/>
        <v>5281042.6701333337</v>
      </c>
      <c r="R15" s="99">
        <f t="shared" si="3"/>
        <v>201896.48</v>
      </c>
      <c r="S15" s="99">
        <f t="shared" si="1"/>
        <v>201896.48</v>
      </c>
      <c r="T15" s="99">
        <f t="shared" si="4"/>
        <v>2955441.4592000004</v>
      </c>
      <c r="U15" s="90">
        <f t="shared" si="2"/>
        <v>3157337.9392000004</v>
      </c>
      <c r="V15" s="98">
        <f>+H15+I15+J15</f>
        <v>966268.03930000006</v>
      </c>
      <c r="W15" s="90">
        <f t="shared" si="11"/>
        <v>4123605.9785000002</v>
      </c>
      <c r="X15" s="90">
        <f t="shared" si="5"/>
        <v>1157436.6916333332</v>
      </c>
      <c r="Y15" s="88">
        <f t="shared" si="6"/>
        <v>5281042.6701333337</v>
      </c>
    </row>
    <row r="16" spans="1:25">
      <c r="A16" s="22" t="s">
        <v>169</v>
      </c>
      <c r="B16" s="22">
        <v>0</v>
      </c>
      <c r="C16" s="22">
        <v>125381.90000000001</v>
      </c>
      <c r="D16" s="22">
        <v>235050.57319999998</v>
      </c>
      <c r="E16" s="22">
        <v>33060.2808</v>
      </c>
      <c r="F16" s="22">
        <v>44225.501400000001</v>
      </c>
      <c r="G16" s="22">
        <v>373737.10680000001</v>
      </c>
      <c r="H16" s="22">
        <v>96688.747100000008</v>
      </c>
      <c r="I16" s="22">
        <v>1824760.9780000001</v>
      </c>
      <c r="J16" s="22">
        <v>1652127.6117</v>
      </c>
      <c r="K16" s="22">
        <v>2048914.9237000002</v>
      </c>
      <c r="L16" s="22">
        <v>135242.56036666667</v>
      </c>
      <c r="M16" s="22">
        <v>185176.59986666669</v>
      </c>
      <c r="N16" s="22"/>
      <c r="O16" s="22">
        <f t="shared" si="9"/>
        <v>6754366.7829333339</v>
      </c>
      <c r="R16" s="99">
        <f t="shared" si="3"/>
        <v>360432.47320000001</v>
      </c>
      <c r="S16" s="99">
        <f t="shared" si="1"/>
        <v>360432.47320000001</v>
      </c>
      <c r="T16" s="99">
        <f t="shared" si="4"/>
        <v>451022.88900000002</v>
      </c>
      <c r="U16" s="90">
        <f t="shared" si="2"/>
        <v>811455.36220000009</v>
      </c>
      <c r="V16" s="98">
        <f t="shared" si="10"/>
        <v>3573577.3368000002</v>
      </c>
      <c r="W16" s="90">
        <f t="shared" si="11"/>
        <v>4385032.699</v>
      </c>
      <c r="X16" s="90">
        <f t="shared" si="5"/>
        <v>2369334.0839333339</v>
      </c>
      <c r="Y16" s="88">
        <f t="shared" si="6"/>
        <v>6754366.7829333339</v>
      </c>
    </row>
    <row r="17" spans="1:25">
      <c r="A17" s="22" t="s">
        <v>170</v>
      </c>
      <c r="B17" s="22">
        <v>0</v>
      </c>
      <c r="C17" s="22">
        <v>0</v>
      </c>
      <c r="D17" s="22">
        <v>5974</v>
      </c>
      <c r="E17" s="22">
        <v>0</v>
      </c>
      <c r="F17" s="22">
        <v>0</v>
      </c>
      <c r="G17" s="22">
        <v>62327.936799999996</v>
      </c>
      <c r="H17" s="22">
        <v>77436.090100000001</v>
      </c>
      <c r="I17" s="22">
        <v>86158.284599999999</v>
      </c>
      <c r="J17" s="22">
        <v>0</v>
      </c>
      <c r="K17" s="22">
        <v>454.642</v>
      </c>
      <c r="L17" s="22">
        <v>11383.656133333332</v>
      </c>
      <c r="M17" s="22">
        <v>12379.3228</v>
      </c>
      <c r="N17" s="22"/>
      <c r="O17" s="22">
        <f t="shared" si="9"/>
        <v>256113.93243333334</v>
      </c>
      <c r="R17" s="99">
        <f t="shared" si="3"/>
        <v>5974</v>
      </c>
      <c r="S17" s="99">
        <f t="shared" si="1"/>
        <v>5974</v>
      </c>
      <c r="T17" s="99">
        <f t="shared" si="4"/>
        <v>62327.936799999996</v>
      </c>
      <c r="U17" s="90">
        <f t="shared" si="2"/>
        <v>68301.936799999996</v>
      </c>
      <c r="V17" s="98">
        <f t="shared" si="10"/>
        <v>163594.37469999999</v>
      </c>
      <c r="W17" s="90">
        <f t="shared" si="11"/>
        <v>231896.31149999998</v>
      </c>
      <c r="X17" s="90">
        <f t="shared" si="5"/>
        <v>24217.620933333332</v>
      </c>
      <c r="Y17" s="88">
        <f t="shared" si="6"/>
        <v>256113.93243333331</v>
      </c>
    </row>
    <row r="18" spans="1:25">
      <c r="A18" s="22" t="s">
        <v>117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/>
      <c r="O18" s="22">
        <f t="shared" si="9"/>
        <v>0</v>
      </c>
      <c r="R18" s="99">
        <f t="shared" si="3"/>
        <v>0</v>
      </c>
      <c r="S18" s="99">
        <f t="shared" si="1"/>
        <v>0</v>
      </c>
      <c r="T18" s="99">
        <f t="shared" si="4"/>
        <v>0</v>
      </c>
      <c r="U18" s="90">
        <f t="shared" si="2"/>
        <v>0</v>
      </c>
      <c r="V18" s="98">
        <f t="shared" si="10"/>
        <v>0</v>
      </c>
      <c r="W18" s="90">
        <f t="shared" si="11"/>
        <v>0</v>
      </c>
      <c r="X18" s="90">
        <f t="shared" si="5"/>
        <v>0</v>
      </c>
      <c r="Y18" s="88">
        <f t="shared" si="6"/>
        <v>0</v>
      </c>
    </row>
    <row r="19" spans="1: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R19" s="99"/>
      <c r="S19" s="99"/>
      <c r="T19" s="99"/>
      <c r="V19" s="98"/>
    </row>
    <row r="20" spans="1: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 t="s">
        <v>1</v>
      </c>
      <c r="R20" s="99"/>
      <c r="S20" s="99"/>
      <c r="T20" s="99"/>
      <c r="U20" s="96"/>
      <c r="V20" s="98"/>
    </row>
    <row r="21" spans="1:25">
      <c r="A21" s="84" t="s">
        <v>171</v>
      </c>
      <c r="B21" s="84">
        <f>SUM(B22:B27)</f>
        <v>421700.95200000005</v>
      </c>
      <c r="C21" s="84">
        <f>SUM(C22:C27)</f>
        <v>394625.95999999996</v>
      </c>
      <c r="D21" s="84">
        <f>SUM(D22:D27)</f>
        <v>533469.79519999993</v>
      </c>
      <c r="E21" s="84">
        <f t="shared" ref="E21:M21" si="12">SUM(E22:E27)</f>
        <v>1045463.7402</v>
      </c>
      <c r="F21" s="84">
        <f t="shared" si="12"/>
        <v>1327384.4119000002</v>
      </c>
      <c r="G21" s="84">
        <f>SUM(G22:G27)</f>
        <v>2067176.6692000001</v>
      </c>
      <c r="H21" s="84">
        <f t="shared" si="12"/>
        <v>1650190.7790999999</v>
      </c>
      <c r="I21" s="84">
        <f t="shared" si="12"/>
        <v>1710681.4327999996</v>
      </c>
      <c r="J21" s="84">
        <f t="shared" si="12"/>
        <v>3471833.1849000002</v>
      </c>
      <c r="K21" s="84">
        <f t="shared" si="12"/>
        <v>2546365.4540999997</v>
      </c>
      <c r="L21" s="84">
        <f t="shared" si="12"/>
        <v>975060.81455000013</v>
      </c>
      <c r="M21" s="84">
        <f t="shared" si="12"/>
        <v>1578566.1670166668</v>
      </c>
      <c r="N21" s="84"/>
      <c r="O21" s="105">
        <f>SUM(O22:O27)</f>
        <v>17722519.360966668</v>
      </c>
      <c r="P21" s="88" t="s">
        <v>325</v>
      </c>
      <c r="R21" s="99">
        <f t="shared" si="3"/>
        <v>1349796.7072000001</v>
      </c>
      <c r="S21" s="98">
        <f t="shared" si="1"/>
        <v>1349796.7072000001</v>
      </c>
      <c r="T21" s="99">
        <f t="shared" si="4"/>
        <v>4440024.8213</v>
      </c>
      <c r="U21" s="96">
        <f t="shared" si="2"/>
        <v>5789821.5285</v>
      </c>
      <c r="V21" s="98">
        <f t="shared" si="10"/>
        <v>6832705.3968000002</v>
      </c>
      <c r="W21" s="96">
        <f t="shared" ref="W21:W27" si="13">SUM(U21:V21)</f>
        <v>12622526.9253</v>
      </c>
      <c r="X21" s="96">
        <f>+K21+L21+M21</f>
        <v>5099992.4356666673</v>
      </c>
      <c r="Y21" s="87">
        <f>+W21+X21</f>
        <v>17722519.360966668</v>
      </c>
    </row>
    <row r="22" spans="1:25">
      <c r="A22" s="22" t="s">
        <v>172</v>
      </c>
      <c r="B22" s="22">
        <v>3605</v>
      </c>
      <c r="C22" s="22">
        <v>0</v>
      </c>
      <c r="D22" s="22">
        <v>0</v>
      </c>
      <c r="E22" s="22">
        <v>42230</v>
      </c>
      <c r="F22" s="22">
        <v>33850.332000000002</v>
      </c>
      <c r="G22" s="22">
        <v>522004</v>
      </c>
      <c r="H22" s="22">
        <v>112093.87000000001</v>
      </c>
      <c r="I22" s="22">
        <v>128249.42</v>
      </c>
      <c r="J22" s="22">
        <v>3605</v>
      </c>
      <c r="K22" s="22">
        <v>19570</v>
      </c>
      <c r="L22" s="22">
        <v>100281.55533333332</v>
      </c>
      <c r="M22" s="22">
        <v>200391.44399999999</v>
      </c>
      <c r="N22" s="22"/>
      <c r="O22" s="22">
        <f t="shared" ref="O22:O27" si="14">SUM(B22:M22)</f>
        <v>1165880.6213333332</v>
      </c>
      <c r="R22" s="99">
        <f t="shared" si="3"/>
        <v>3605</v>
      </c>
      <c r="S22" s="99">
        <f t="shared" si="1"/>
        <v>3605</v>
      </c>
      <c r="T22" s="99">
        <f t="shared" si="4"/>
        <v>598084.33199999994</v>
      </c>
      <c r="U22" s="90">
        <f t="shared" si="2"/>
        <v>601689.33199999994</v>
      </c>
      <c r="V22" s="98">
        <f t="shared" si="10"/>
        <v>243948.29</v>
      </c>
      <c r="W22" s="90">
        <f t="shared" si="13"/>
        <v>845637.62199999997</v>
      </c>
      <c r="X22" s="90">
        <f t="shared" si="5"/>
        <v>320242.99933333334</v>
      </c>
      <c r="Y22" s="88">
        <f t="shared" si="6"/>
        <v>1165880.6213333332</v>
      </c>
    </row>
    <row r="23" spans="1:25">
      <c r="A23" s="22" t="s">
        <v>173</v>
      </c>
      <c r="B23" s="22">
        <v>324792.4338</v>
      </c>
      <c r="C23" s="22">
        <v>350614.30719999998</v>
      </c>
      <c r="D23" s="22">
        <v>343091.56829999998</v>
      </c>
      <c r="E23" s="22">
        <v>708298.44169999997</v>
      </c>
      <c r="F23" s="22">
        <v>922341.75289999996</v>
      </c>
      <c r="G23" s="22">
        <v>1281799.6710000001</v>
      </c>
      <c r="H23" s="22">
        <v>632559.54440000001</v>
      </c>
      <c r="I23" s="22">
        <v>1405358.6254999998</v>
      </c>
      <c r="J23" s="22">
        <v>2769566.6189000001</v>
      </c>
      <c r="K23" s="22">
        <v>1455091.0322</v>
      </c>
      <c r="L23" s="22">
        <v>652534.9300833334</v>
      </c>
      <c r="M23" s="22">
        <v>1043842.6129000001</v>
      </c>
      <c r="N23" s="22"/>
      <c r="O23" s="22">
        <f t="shared" si="14"/>
        <v>11889891.538883332</v>
      </c>
      <c r="R23" s="99">
        <f t="shared" si="3"/>
        <v>1018498.3092999998</v>
      </c>
      <c r="S23" s="99">
        <f t="shared" si="1"/>
        <v>1018498.3092999998</v>
      </c>
      <c r="T23" s="99">
        <f t="shared" si="4"/>
        <v>2912439.8656000001</v>
      </c>
      <c r="U23" s="90">
        <f t="shared" si="2"/>
        <v>3930938.1749</v>
      </c>
      <c r="V23" s="98">
        <f t="shared" si="10"/>
        <v>4807484.7888000002</v>
      </c>
      <c r="W23" s="90">
        <f t="shared" si="13"/>
        <v>8738422.9637000002</v>
      </c>
      <c r="X23" s="90">
        <f t="shared" si="5"/>
        <v>3151468.5751833334</v>
      </c>
      <c r="Y23" s="88">
        <f t="shared" si="6"/>
        <v>11889891.538883334</v>
      </c>
    </row>
    <row r="24" spans="1:25">
      <c r="A24" s="22" t="s">
        <v>174</v>
      </c>
      <c r="B24" s="22">
        <v>92151.627999999997</v>
      </c>
      <c r="C24" s="22">
        <v>13730.93</v>
      </c>
      <c r="D24" s="22">
        <v>106075.2401</v>
      </c>
      <c r="E24" s="22">
        <v>201371.8186</v>
      </c>
      <c r="F24" s="22">
        <v>36475.0913</v>
      </c>
      <c r="G24" s="22">
        <v>95051.479699999996</v>
      </c>
      <c r="H24" s="22">
        <v>51499.000899999999</v>
      </c>
      <c r="I24" s="22">
        <v>100992.0665</v>
      </c>
      <c r="J24" s="22">
        <v>73684.696200000006</v>
      </c>
      <c r="K24" s="22">
        <v>67801.665800000002</v>
      </c>
      <c r="L24" s="22">
        <v>86526.356816666637</v>
      </c>
      <c r="M24" s="22">
        <v>86950.167483333338</v>
      </c>
      <c r="N24" s="22"/>
      <c r="O24" s="22">
        <f t="shared" si="14"/>
        <v>1012310.1414</v>
      </c>
      <c r="R24" s="99">
        <f t="shared" si="3"/>
        <v>211957.79809999999</v>
      </c>
      <c r="S24" s="99">
        <f t="shared" si="1"/>
        <v>211957.79809999999</v>
      </c>
      <c r="T24" s="99">
        <f t="shared" si="4"/>
        <v>332898.38959999999</v>
      </c>
      <c r="U24" s="90">
        <f t="shared" si="2"/>
        <v>544856.18770000001</v>
      </c>
      <c r="V24" s="98">
        <f t="shared" si="10"/>
        <v>226175.76360000001</v>
      </c>
      <c r="W24" s="90">
        <f t="shared" si="13"/>
        <v>771031.95130000007</v>
      </c>
      <c r="X24" s="90">
        <f t="shared" si="5"/>
        <v>241278.19009999995</v>
      </c>
      <c r="Y24" s="88">
        <f t="shared" si="6"/>
        <v>1012310.1414000001</v>
      </c>
    </row>
    <row r="25" spans="1:25">
      <c r="A25" s="22" t="s">
        <v>175</v>
      </c>
      <c r="B25" s="22">
        <v>0</v>
      </c>
      <c r="C25" s="22">
        <v>7828.3296</v>
      </c>
      <c r="D25" s="22">
        <v>24720</v>
      </c>
      <c r="E25" s="22">
        <v>78584.468000000008</v>
      </c>
      <c r="F25" s="22">
        <v>76046.960000000006</v>
      </c>
      <c r="G25" s="22">
        <v>62006.123599999992</v>
      </c>
      <c r="H25" s="22">
        <v>827235.10639999993</v>
      </c>
      <c r="I25" s="22">
        <v>34542.182999999997</v>
      </c>
      <c r="J25" s="22">
        <v>476427.38579999999</v>
      </c>
      <c r="K25" s="22">
        <v>115596.90000000001</v>
      </c>
      <c r="L25" s="22">
        <v>41359.313533333334</v>
      </c>
      <c r="M25" s="22">
        <v>73417.926200000016</v>
      </c>
      <c r="N25" s="22"/>
      <c r="O25" s="22">
        <f t="shared" si="14"/>
        <v>1817764.6961333333</v>
      </c>
      <c r="R25" s="99">
        <f t="shared" si="3"/>
        <v>32548.329600000001</v>
      </c>
      <c r="S25" s="99">
        <f t="shared" si="1"/>
        <v>32548.329600000001</v>
      </c>
      <c r="T25" s="99">
        <f t="shared" si="4"/>
        <v>216637.55160000001</v>
      </c>
      <c r="U25" s="90">
        <f t="shared" si="2"/>
        <v>249185.8812</v>
      </c>
      <c r="V25" s="98">
        <f t="shared" si="10"/>
        <v>1338204.6751999999</v>
      </c>
      <c r="W25" s="90">
        <f t="shared" si="13"/>
        <v>1587390.5563999999</v>
      </c>
      <c r="X25" s="90">
        <f t="shared" si="5"/>
        <v>230374.13973333334</v>
      </c>
      <c r="Y25" s="88">
        <f t="shared" si="6"/>
        <v>1817764.6961333333</v>
      </c>
    </row>
    <row r="26" spans="1:25">
      <c r="A26" s="22" t="s">
        <v>176</v>
      </c>
      <c r="B26" s="22">
        <v>0</v>
      </c>
      <c r="C26" s="22">
        <v>0</v>
      </c>
      <c r="D26" s="22">
        <v>46350</v>
      </c>
      <c r="E26" s="22">
        <v>0</v>
      </c>
      <c r="F26" s="22">
        <v>10055.436799999999</v>
      </c>
      <c r="G26" s="22">
        <v>46159.656000000003</v>
      </c>
      <c r="H26" s="22">
        <v>6770.8080000000009</v>
      </c>
      <c r="I26" s="22">
        <v>0</v>
      </c>
      <c r="J26" s="22">
        <v>0</v>
      </c>
      <c r="K26" s="22">
        <v>28194.808000000001</v>
      </c>
      <c r="L26" s="22">
        <v>34260.848800000007</v>
      </c>
      <c r="M26" s="22">
        <v>68521.697600000014</v>
      </c>
      <c r="N26" s="22"/>
      <c r="O26" s="22">
        <f t="shared" si="14"/>
        <v>240313.25520000001</v>
      </c>
      <c r="R26" s="99">
        <f t="shared" si="3"/>
        <v>46350</v>
      </c>
      <c r="S26" s="99">
        <f t="shared" si="1"/>
        <v>46350</v>
      </c>
      <c r="T26" s="99">
        <f t="shared" si="4"/>
        <v>56215.092799999999</v>
      </c>
      <c r="U26" s="90">
        <f t="shared" si="2"/>
        <v>102565.0928</v>
      </c>
      <c r="V26" s="98">
        <f t="shared" si="10"/>
        <v>6770.8080000000009</v>
      </c>
      <c r="W26" s="90">
        <f t="shared" si="13"/>
        <v>109335.9008</v>
      </c>
      <c r="X26" s="90">
        <f t="shared" si="5"/>
        <v>130977.35440000003</v>
      </c>
      <c r="Y26" s="88">
        <f t="shared" si="6"/>
        <v>240313.25520000001</v>
      </c>
    </row>
    <row r="27" spans="1:25">
      <c r="A27" s="22" t="s">
        <v>117</v>
      </c>
      <c r="B27" s="22">
        <v>1151.8902</v>
      </c>
      <c r="C27" s="22">
        <v>22452.393199999999</v>
      </c>
      <c r="D27" s="22">
        <v>13232.986800000001</v>
      </c>
      <c r="E27" s="22">
        <v>14979.0119</v>
      </c>
      <c r="F27" s="22">
        <v>248614.8389</v>
      </c>
      <c r="G27" s="22">
        <v>60155.738899999997</v>
      </c>
      <c r="H27" s="22">
        <v>20032.449400000001</v>
      </c>
      <c r="I27" s="22">
        <v>41539.137799999997</v>
      </c>
      <c r="J27" s="22">
        <v>148549.484</v>
      </c>
      <c r="K27" s="22">
        <v>860111.04810000001</v>
      </c>
      <c r="L27" s="22">
        <v>60097.809983333333</v>
      </c>
      <c r="M27" s="22">
        <v>105442.31883333332</v>
      </c>
      <c r="N27" s="22"/>
      <c r="O27" s="22">
        <f t="shared" si="14"/>
        <v>1596359.1080166665</v>
      </c>
      <c r="R27" s="99">
        <f t="shared" si="3"/>
        <v>36837.270199999999</v>
      </c>
      <c r="S27" s="99">
        <f t="shared" si="1"/>
        <v>36837.270199999999</v>
      </c>
      <c r="T27" s="99">
        <f t="shared" si="4"/>
        <v>323749.58970000001</v>
      </c>
      <c r="U27" s="90">
        <f t="shared" si="2"/>
        <v>360586.85990000004</v>
      </c>
      <c r="V27" s="98">
        <f t="shared" si="10"/>
        <v>210121.07120000001</v>
      </c>
      <c r="W27" s="90">
        <f t="shared" si="13"/>
        <v>570707.93110000005</v>
      </c>
      <c r="X27" s="90">
        <f t="shared" si="5"/>
        <v>1025651.1769166667</v>
      </c>
      <c r="Y27" s="88">
        <f t="shared" si="6"/>
        <v>1596359.1080166667</v>
      </c>
    </row>
    <row r="28" spans="1: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R28" s="99"/>
      <c r="S28" s="99"/>
      <c r="T28" s="99"/>
      <c r="V28" s="98"/>
    </row>
    <row r="29" spans="1:25">
      <c r="A29" s="22" t="s">
        <v>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 t="s">
        <v>1</v>
      </c>
      <c r="R29" s="99"/>
      <c r="S29" s="99"/>
      <c r="T29" s="99"/>
      <c r="U29" s="96"/>
      <c r="V29" s="98"/>
    </row>
    <row r="30" spans="1:25">
      <c r="A30" s="84" t="s">
        <v>177</v>
      </c>
      <c r="B30" s="84">
        <f>SUM(B31:B32)</f>
        <v>409051.20270000002</v>
      </c>
      <c r="C30" s="84">
        <f t="shared" ref="C30:O30" si="15">SUM(C31:C32)</f>
        <v>0</v>
      </c>
      <c r="D30" s="84">
        <f t="shared" si="15"/>
        <v>351303.05790000001</v>
      </c>
      <c r="E30" s="84">
        <f t="shared" si="15"/>
        <v>301608.36979999999</v>
      </c>
      <c r="F30" s="84">
        <f t="shared" si="15"/>
        <v>0</v>
      </c>
      <c r="G30" s="84">
        <f t="shared" si="15"/>
        <v>118064.162</v>
      </c>
      <c r="H30" s="84">
        <f t="shared" si="15"/>
        <v>639934.88</v>
      </c>
      <c r="I30" s="84">
        <f t="shared" si="15"/>
        <v>158609.70000000001</v>
      </c>
      <c r="J30" s="84">
        <f t="shared" si="15"/>
        <v>0</v>
      </c>
      <c r="K30" s="84">
        <f t="shared" si="15"/>
        <v>195397.592</v>
      </c>
      <c r="L30" s="84">
        <f t="shared" si="15"/>
        <v>296411.94770000002</v>
      </c>
      <c r="M30" s="84">
        <f t="shared" si="15"/>
        <v>457512.79539999994</v>
      </c>
      <c r="N30" s="84"/>
      <c r="O30" s="105">
        <f t="shared" si="15"/>
        <v>2927893.7075</v>
      </c>
      <c r="P30" s="88" t="s">
        <v>325</v>
      </c>
      <c r="R30" s="99">
        <f t="shared" si="3"/>
        <v>760354.26060000004</v>
      </c>
      <c r="S30" s="98">
        <f t="shared" si="1"/>
        <v>760354.26060000004</v>
      </c>
      <c r="T30" s="99">
        <f t="shared" si="4"/>
        <v>419672.5318</v>
      </c>
      <c r="U30" s="96">
        <f t="shared" si="2"/>
        <v>1180026.7924000002</v>
      </c>
      <c r="V30" s="98">
        <f>+H30+I30+J30</f>
        <v>798544.58000000007</v>
      </c>
      <c r="W30" s="96">
        <f>SUM(U30:V30)</f>
        <v>1978571.3724000002</v>
      </c>
      <c r="X30" s="96">
        <f>+K30+L30+M30</f>
        <v>949322.33510000003</v>
      </c>
      <c r="Y30" s="87">
        <f>+W30+X30</f>
        <v>2927893.7075000005</v>
      </c>
    </row>
    <row r="31" spans="1:25">
      <c r="A31" s="22" t="s">
        <v>178</v>
      </c>
      <c r="B31" s="22">
        <v>310300.98270000005</v>
      </c>
      <c r="C31" s="22">
        <v>0</v>
      </c>
      <c r="D31" s="22">
        <v>351303.05790000001</v>
      </c>
      <c r="E31" s="22">
        <v>273650.04979999998</v>
      </c>
      <c r="F31" s="22">
        <v>0</v>
      </c>
      <c r="G31" s="22">
        <v>118064.162</v>
      </c>
      <c r="H31" s="22">
        <v>0</v>
      </c>
      <c r="I31" s="22">
        <v>158609.70000000001</v>
      </c>
      <c r="J31" s="22">
        <v>0</v>
      </c>
      <c r="K31" s="22">
        <v>0</v>
      </c>
      <c r="L31" s="22">
        <v>275293.85769999999</v>
      </c>
      <c r="M31" s="22">
        <v>391978.01539999992</v>
      </c>
      <c r="N31" s="22"/>
      <c r="O31" s="22">
        <f>SUM(B31:M31)</f>
        <v>1879199.8255</v>
      </c>
      <c r="R31" s="99">
        <f t="shared" si="3"/>
        <v>661604.04060000007</v>
      </c>
      <c r="S31" s="99">
        <f t="shared" si="1"/>
        <v>661604.04060000007</v>
      </c>
      <c r="T31" s="99">
        <f t="shared" si="4"/>
        <v>391714.21179999999</v>
      </c>
      <c r="U31" s="90">
        <f t="shared" si="2"/>
        <v>1053318.2524000001</v>
      </c>
      <c r="V31" s="98">
        <f>+H31+I31+J31</f>
        <v>158609.70000000001</v>
      </c>
      <c r="W31" s="90">
        <f>SUM(U31:V31)</f>
        <v>1211927.9524000001</v>
      </c>
      <c r="X31" s="90">
        <f t="shared" si="5"/>
        <v>667271.87309999997</v>
      </c>
      <c r="Y31" s="88">
        <f t="shared" si="6"/>
        <v>1879199.8255</v>
      </c>
    </row>
    <row r="32" spans="1:25">
      <c r="A32" s="22" t="s">
        <v>179</v>
      </c>
      <c r="B32" s="22">
        <v>98750.22</v>
      </c>
      <c r="C32" s="22">
        <v>0</v>
      </c>
      <c r="D32" s="22">
        <v>0</v>
      </c>
      <c r="E32" s="22">
        <v>27958.32</v>
      </c>
      <c r="F32" s="22">
        <v>0</v>
      </c>
      <c r="G32" s="22">
        <v>0</v>
      </c>
      <c r="H32" s="22">
        <v>639934.88</v>
      </c>
      <c r="I32" s="22">
        <v>0</v>
      </c>
      <c r="J32" s="22">
        <v>0</v>
      </c>
      <c r="K32" s="22">
        <v>195397.592</v>
      </c>
      <c r="L32" s="22">
        <v>21118.09</v>
      </c>
      <c r="M32" s="22">
        <v>65534.78</v>
      </c>
      <c r="N32" s="22"/>
      <c r="O32" s="22">
        <f>SUM(B32:M32)</f>
        <v>1048693.882</v>
      </c>
      <c r="R32" s="99">
        <f t="shared" si="3"/>
        <v>98750.22</v>
      </c>
      <c r="S32" s="99">
        <f t="shared" si="1"/>
        <v>98750.22</v>
      </c>
      <c r="T32" s="99">
        <f t="shared" si="4"/>
        <v>27958.32</v>
      </c>
      <c r="U32" s="90">
        <f t="shared" si="2"/>
        <v>126708.54000000001</v>
      </c>
      <c r="V32" s="98">
        <f>+H32+I32+J32</f>
        <v>639934.88</v>
      </c>
      <c r="W32" s="90">
        <f>SUM(U32:V32)</f>
        <v>766643.42</v>
      </c>
      <c r="X32" s="90">
        <f t="shared" si="5"/>
        <v>282050.462</v>
      </c>
      <c r="Y32" s="88">
        <f t="shared" si="6"/>
        <v>1048693.882</v>
      </c>
    </row>
    <row r="33" spans="1: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R33" s="99"/>
      <c r="S33" s="99"/>
      <c r="T33" s="99"/>
      <c r="V33" s="98"/>
    </row>
    <row r="34" spans="1: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 t="s">
        <v>1</v>
      </c>
      <c r="R34" s="99"/>
      <c r="S34" s="99"/>
      <c r="T34" s="99"/>
      <c r="V34" s="98"/>
    </row>
    <row r="35" spans="1:25">
      <c r="A35" s="84" t="s">
        <v>180</v>
      </c>
      <c r="B35" s="84">
        <f>SUM(B36:B42)</f>
        <v>1715110.5564000001</v>
      </c>
      <c r="C35" s="84">
        <f t="shared" ref="C35:M35" si="16">SUM(C36:C42)</f>
        <v>1602048.9190000002</v>
      </c>
      <c r="D35" s="84">
        <f t="shared" si="16"/>
        <v>1548259.9603000002</v>
      </c>
      <c r="E35" s="84">
        <f t="shared" si="16"/>
        <v>2256440.2095000003</v>
      </c>
      <c r="F35" s="84">
        <f t="shared" si="16"/>
        <v>2058717.4543000001</v>
      </c>
      <c r="G35" s="84">
        <f t="shared" si="16"/>
        <v>3942345.9399000001</v>
      </c>
      <c r="H35" s="84">
        <f t="shared" si="16"/>
        <v>1760171.6144000003</v>
      </c>
      <c r="I35" s="84">
        <f t="shared" si="16"/>
        <v>5345171.5687999986</v>
      </c>
      <c r="J35" s="84">
        <f t="shared" si="16"/>
        <v>5077727.5162000004</v>
      </c>
      <c r="K35" s="84">
        <f t="shared" si="16"/>
        <v>4086364.32</v>
      </c>
      <c r="L35" s="84">
        <f t="shared" si="16"/>
        <v>1820185.5240166667</v>
      </c>
      <c r="M35" s="84">
        <f t="shared" si="16"/>
        <v>2059954.8207666664</v>
      </c>
      <c r="N35" s="84"/>
      <c r="O35" s="105">
        <f>SUM(O36:O42)</f>
        <v>33272498.403583337</v>
      </c>
      <c r="P35" s="88" t="s">
        <v>325</v>
      </c>
      <c r="R35" s="99">
        <f t="shared" si="3"/>
        <v>4865419.4357000003</v>
      </c>
      <c r="S35" s="98">
        <f t="shared" si="1"/>
        <v>4865419.4357000003</v>
      </c>
      <c r="T35" s="99">
        <f t="shared" si="4"/>
        <v>8257503.6037000008</v>
      </c>
      <c r="U35" s="96">
        <f t="shared" si="2"/>
        <v>13122923.0394</v>
      </c>
      <c r="V35" s="98">
        <f t="shared" si="10"/>
        <v>12183070.6994</v>
      </c>
      <c r="W35" s="96">
        <f t="shared" ref="W35:W42" si="17">SUM(U35:V35)</f>
        <v>25305993.7388</v>
      </c>
      <c r="X35" s="96">
        <f>+K35+L35+M35</f>
        <v>7966504.6647833325</v>
      </c>
      <c r="Y35" s="87">
        <f>+W35+X35</f>
        <v>33272498.403583333</v>
      </c>
    </row>
    <row r="36" spans="1:25">
      <c r="A36" s="22" t="s">
        <v>305</v>
      </c>
      <c r="B36" s="22">
        <v>484334.82970000006</v>
      </c>
      <c r="C36" s="22">
        <v>648797.92700000014</v>
      </c>
      <c r="D36" s="22">
        <v>707736.23679999996</v>
      </c>
      <c r="E36" s="22">
        <v>622332.14910000016</v>
      </c>
      <c r="F36" s="22">
        <v>777698.37910000002</v>
      </c>
      <c r="G36" s="22">
        <v>815475.40070000011</v>
      </c>
      <c r="H36" s="22">
        <v>802996.05460000015</v>
      </c>
      <c r="I36" s="22">
        <v>879458.32089999982</v>
      </c>
      <c r="J36" s="22">
        <v>859004.93109999993</v>
      </c>
      <c r="K36" s="22">
        <v>1125898.1397000002</v>
      </c>
      <c r="L36" s="22">
        <v>676030.87808333326</v>
      </c>
      <c r="M36" s="22">
        <v>541239.32553333335</v>
      </c>
      <c r="N36" s="22"/>
      <c r="O36" s="22">
        <f t="shared" ref="O36:O42" si="18">SUM(B36:M36)</f>
        <v>8941002.5723166671</v>
      </c>
      <c r="R36" s="99">
        <f t="shared" si="3"/>
        <v>1840868.9935000003</v>
      </c>
      <c r="S36" s="99">
        <f t="shared" si="1"/>
        <v>1840868.9935000003</v>
      </c>
      <c r="T36" s="99">
        <f t="shared" si="4"/>
        <v>2215505.9289000002</v>
      </c>
      <c r="U36" s="90">
        <f t="shared" si="2"/>
        <v>4056374.9224000005</v>
      </c>
      <c r="V36" s="98">
        <f t="shared" si="10"/>
        <v>2541459.3065999998</v>
      </c>
      <c r="W36" s="90">
        <f t="shared" si="17"/>
        <v>6597834.2290000003</v>
      </c>
      <c r="X36" s="90">
        <f t="shared" si="5"/>
        <v>2343168.3433166668</v>
      </c>
      <c r="Y36" s="88">
        <f t="shared" si="6"/>
        <v>8941002.5723166671</v>
      </c>
    </row>
    <row r="37" spans="1:25">
      <c r="A37" s="22" t="s">
        <v>181</v>
      </c>
      <c r="B37" s="22">
        <v>806342.89540000004</v>
      </c>
      <c r="C37" s="22">
        <v>804909.83580000012</v>
      </c>
      <c r="D37" s="22">
        <v>294059.37620000006</v>
      </c>
      <c r="E37" s="22">
        <v>815733.29209999996</v>
      </c>
      <c r="F37" s="22">
        <v>920854.90670000005</v>
      </c>
      <c r="G37" s="22">
        <v>936140.15819999995</v>
      </c>
      <c r="H37" s="22">
        <v>114688.96530000004</v>
      </c>
      <c r="I37" s="22">
        <v>1101926.9497</v>
      </c>
      <c r="J37" s="22">
        <v>1217507.4315000002</v>
      </c>
      <c r="K37" s="22">
        <v>223845.38859999998</v>
      </c>
      <c r="L37" s="22">
        <v>396070.03716666671</v>
      </c>
      <c r="M37" s="22">
        <v>392101.33730000001</v>
      </c>
      <c r="N37" s="22"/>
      <c r="O37" s="22">
        <f t="shared" si="18"/>
        <v>8024180.573966668</v>
      </c>
      <c r="R37" s="99">
        <f t="shared" si="3"/>
        <v>1905312.1074000003</v>
      </c>
      <c r="S37" s="99">
        <f t="shared" si="1"/>
        <v>1905312.1074000003</v>
      </c>
      <c r="T37" s="99">
        <f t="shared" si="4"/>
        <v>2672728.3569999998</v>
      </c>
      <c r="U37" s="90">
        <f t="shared" si="2"/>
        <v>4578040.4643999999</v>
      </c>
      <c r="V37" s="98">
        <f t="shared" si="10"/>
        <v>2434123.3465</v>
      </c>
      <c r="W37" s="90">
        <f t="shared" si="17"/>
        <v>7012163.8108999999</v>
      </c>
      <c r="X37" s="90">
        <f t="shared" si="5"/>
        <v>1012016.7630666667</v>
      </c>
      <c r="Y37" s="88">
        <f t="shared" si="6"/>
        <v>8024180.5739666671</v>
      </c>
    </row>
    <row r="38" spans="1:25">
      <c r="A38" s="22" t="s">
        <v>182</v>
      </c>
      <c r="B38" s="22">
        <v>0</v>
      </c>
      <c r="C38" s="22">
        <v>0</v>
      </c>
      <c r="D38" s="22">
        <v>0</v>
      </c>
      <c r="E38" s="22">
        <v>7517.6816000000008</v>
      </c>
      <c r="F38" s="22">
        <v>0</v>
      </c>
      <c r="G38" s="22">
        <v>63921.8</v>
      </c>
      <c r="H38" s="22">
        <v>2922.5014000000001</v>
      </c>
      <c r="I38" s="22">
        <v>164439.96350000001</v>
      </c>
      <c r="J38" s="22">
        <v>46515.953600000001</v>
      </c>
      <c r="K38" s="22">
        <v>39086.563600000009</v>
      </c>
      <c r="L38" s="22">
        <v>11906.580266666668</v>
      </c>
      <c r="M38" s="22">
        <v>22560.213600000003</v>
      </c>
      <c r="N38" s="22"/>
      <c r="O38" s="22">
        <f t="shared" si="18"/>
        <v>358871.2575666667</v>
      </c>
      <c r="R38" s="99">
        <f t="shared" si="3"/>
        <v>0</v>
      </c>
      <c r="S38" s="99">
        <f t="shared" si="1"/>
        <v>0</v>
      </c>
      <c r="T38" s="99">
        <f t="shared" si="4"/>
        <v>71439.481599999999</v>
      </c>
      <c r="U38" s="90">
        <f t="shared" si="2"/>
        <v>71439.481599999999</v>
      </c>
      <c r="V38" s="98">
        <f t="shared" si="10"/>
        <v>213878.41850000003</v>
      </c>
      <c r="W38" s="90">
        <f t="shared" si="17"/>
        <v>285317.90010000003</v>
      </c>
      <c r="X38" s="90">
        <f t="shared" si="5"/>
        <v>73553.357466666683</v>
      </c>
      <c r="Y38" s="88">
        <f t="shared" si="6"/>
        <v>358871.2575666667</v>
      </c>
    </row>
    <row r="39" spans="1:25">
      <c r="A39" s="22" t="s">
        <v>254</v>
      </c>
      <c r="B39" s="22">
        <v>365203.77310000005</v>
      </c>
      <c r="C39" s="22">
        <v>123549.05620000002</v>
      </c>
      <c r="D39" s="22">
        <v>178323.88969999997</v>
      </c>
      <c r="E39" s="22">
        <v>609333.84779999999</v>
      </c>
      <c r="F39" s="22">
        <v>349751.47619999998</v>
      </c>
      <c r="G39" s="22">
        <v>1762288.388</v>
      </c>
      <c r="H39" s="22">
        <v>228462.88890000002</v>
      </c>
      <c r="I39" s="22">
        <v>2341275.8298999998</v>
      </c>
      <c r="J39" s="22">
        <v>2044974.8543999998</v>
      </c>
      <c r="K39" s="22">
        <v>2606727.6976999994</v>
      </c>
      <c r="L39" s="22">
        <v>564741.73850000009</v>
      </c>
      <c r="M39" s="22">
        <v>793709.79433333327</v>
      </c>
      <c r="N39" s="22"/>
      <c r="O39" s="22">
        <f t="shared" si="18"/>
        <v>11968343.234733332</v>
      </c>
      <c r="R39" s="99">
        <f t="shared" si="3"/>
        <v>667076.71900000004</v>
      </c>
      <c r="S39" s="99">
        <f t="shared" si="1"/>
        <v>667076.71900000004</v>
      </c>
      <c r="T39" s="99">
        <f t="shared" si="4"/>
        <v>2721373.7120000003</v>
      </c>
      <c r="U39" s="90">
        <f t="shared" si="2"/>
        <v>3388450.4310000003</v>
      </c>
      <c r="V39" s="98">
        <f t="shared" si="10"/>
        <v>4614713.5731999995</v>
      </c>
      <c r="W39" s="90">
        <f t="shared" si="17"/>
        <v>8003164.0042000003</v>
      </c>
      <c r="X39" s="90">
        <f t="shared" si="5"/>
        <v>3965179.2305333326</v>
      </c>
      <c r="Y39" s="88">
        <f t="shared" si="6"/>
        <v>11968343.234733332</v>
      </c>
    </row>
    <row r="40" spans="1:25">
      <c r="A40" s="22" t="s">
        <v>183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/>
      <c r="O40" s="22">
        <f t="shared" si="18"/>
        <v>0</v>
      </c>
      <c r="R40" s="99">
        <f t="shared" si="3"/>
        <v>0</v>
      </c>
      <c r="S40" s="99">
        <f t="shared" si="1"/>
        <v>0</v>
      </c>
      <c r="T40" s="99">
        <f t="shared" si="4"/>
        <v>0</v>
      </c>
      <c r="U40" s="90">
        <f t="shared" si="2"/>
        <v>0</v>
      </c>
      <c r="V40" s="98">
        <f t="shared" si="10"/>
        <v>0</v>
      </c>
      <c r="W40" s="90">
        <f t="shared" si="17"/>
        <v>0</v>
      </c>
      <c r="X40" s="90">
        <f t="shared" si="5"/>
        <v>0</v>
      </c>
      <c r="Y40" s="88">
        <f t="shared" si="6"/>
        <v>0</v>
      </c>
    </row>
    <row r="41" spans="1:25">
      <c r="A41" s="22" t="s">
        <v>184</v>
      </c>
      <c r="B41" s="22">
        <v>57222.618200000004</v>
      </c>
      <c r="C41" s="22">
        <v>24792.1</v>
      </c>
      <c r="D41" s="22">
        <v>206842.45760000002</v>
      </c>
      <c r="E41" s="22">
        <v>199267.93030000001</v>
      </c>
      <c r="F41" s="22">
        <v>10412.692300000001</v>
      </c>
      <c r="G41" s="22">
        <v>146391.53099999999</v>
      </c>
      <c r="H41" s="22">
        <v>485452.3076</v>
      </c>
      <c r="I41" s="22">
        <v>36194.457500000004</v>
      </c>
      <c r="J41" s="22">
        <v>131343.21040000001</v>
      </c>
      <c r="K41" s="22">
        <v>-279075.25550000003</v>
      </c>
      <c r="L41" s="22">
        <v>107488.22156666666</v>
      </c>
      <c r="M41" s="22">
        <v>182448.01313333333</v>
      </c>
      <c r="N41" s="22"/>
      <c r="O41" s="22">
        <f t="shared" si="18"/>
        <v>1308780.2841</v>
      </c>
      <c r="R41" s="99">
        <f t="shared" si="3"/>
        <v>288857.17580000003</v>
      </c>
      <c r="S41" s="99">
        <f t="shared" si="1"/>
        <v>288857.17580000003</v>
      </c>
      <c r="T41" s="99">
        <f t="shared" si="4"/>
        <v>356072.15359999996</v>
      </c>
      <c r="U41" s="90">
        <f t="shared" si="2"/>
        <v>644929.32939999993</v>
      </c>
      <c r="V41" s="98">
        <f t="shared" si="10"/>
        <v>652989.97550000006</v>
      </c>
      <c r="W41" s="90">
        <f t="shared" si="17"/>
        <v>1297919.3048999999</v>
      </c>
      <c r="X41" s="90">
        <f t="shared" si="5"/>
        <v>10860.979199999972</v>
      </c>
      <c r="Y41" s="88">
        <f t="shared" si="6"/>
        <v>1308780.2840999998</v>
      </c>
    </row>
    <row r="42" spans="1:25">
      <c r="A42" s="22" t="s">
        <v>117</v>
      </c>
      <c r="B42" s="22">
        <v>2006.44</v>
      </c>
      <c r="C42" s="22">
        <v>0</v>
      </c>
      <c r="D42" s="22">
        <v>161298</v>
      </c>
      <c r="E42" s="22">
        <v>2255.3085999999998</v>
      </c>
      <c r="F42" s="22">
        <v>0</v>
      </c>
      <c r="G42" s="22">
        <v>218128.66200000001</v>
      </c>
      <c r="H42" s="22">
        <v>125648.89660000001</v>
      </c>
      <c r="I42" s="22">
        <v>821876.04729999998</v>
      </c>
      <c r="J42" s="22">
        <v>778381.13520000014</v>
      </c>
      <c r="K42" s="22">
        <v>369881.78589999996</v>
      </c>
      <c r="L42" s="22">
        <v>63948.068433333334</v>
      </c>
      <c r="M42" s="22">
        <v>127896.13686666667</v>
      </c>
      <c r="N42" s="22"/>
      <c r="O42" s="22">
        <f t="shared" si="18"/>
        <v>2671320.4808999998</v>
      </c>
      <c r="R42" s="99">
        <f t="shared" si="3"/>
        <v>163304.44</v>
      </c>
      <c r="S42" s="99">
        <f t="shared" si="1"/>
        <v>163304.44</v>
      </c>
      <c r="T42" s="99">
        <f t="shared" si="4"/>
        <v>220383.9706</v>
      </c>
      <c r="U42" s="90">
        <f t="shared" si="2"/>
        <v>383688.4106</v>
      </c>
      <c r="V42" s="98">
        <f t="shared" si="10"/>
        <v>1725906.0791000002</v>
      </c>
      <c r="W42" s="90">
        <f t="shared" si="17"/>
        <v>2109594.4897000003</v>
      </c>
      <c r="X42" s="90">
        <f t="shared" si="5"/>
        <v>561725.99120000005</v>
      </c>
      <c r="Y42" s="88">
        <f t="shared" si="6"/>
        <v>2671320.4809000003</v>
      </c>
    </row>
    <row r="43" spans="1: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R43" s="99"/>
      <c r="S43" s="99"/>
      <c r="T43" s="99"/>
      <c r="V43" s="98"/>
    </row>
    <row r="44" spans="1: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 t="s">
        <v>1</v>
      </c>
      <c r="R44" s="99"/>
      <c r="S44" s="99"/>
      <c r="T44" s="99"/>
      <c r="V44" s="98"/>
    </row>
    <row r="45" spans="1:25">
      <c r="A45" s="84" t="s">
        <v>185</v>
      </c>
      <c r="B45" s="84">
        <f>SUM(B46:B47)</f>
        <v>558598.72580000001</v>
      </c>
      <c r="C45" s="84">
        <f>SUM(C46:C47)</f>
        <v>778899.17370000016</v>
      </c>
      <c r="D45" s="84">
        <f t="shared" ref="D45:O45" si="19">SUM(D46:D47)</f>
        <v>322.596</v>
      </c>
      <c r="E45" s="84">
        <f t="shared" si="19"/>
        <v>193579.4051</v>
      </c>
      <c r="F45" s="84">
        <f t="shared" si="19"/>
        <v>2195932.5196000002</v>
      </c>
      <c r="G45" s="84">
        <f t="shared" si="19"/>
        <v>248756.22700000001</v>
      </c>
      <c r="H45" s="84">
        <f t="shared" si="19"/>
        <v>573263.701</v>
      </c>
      <c r="I45" s="84">
        <f t="shared" si="19"/>
        <v>415441.37420000008</v>
      </c>
      <c r="J45" s="84">
        <f t="shared" si="19"/>
        <v>1588448.3458</v>
      </c>
      <c r="K45" s="84">
        <f t="shared" si="19"/>
        <v>2968203.1695000003</v>
      </c>
      <c r="L45" s="84">
        <f t="shared" si="19"/>
        <v>320557.37936666666</v>
      </c>
      <c r="M45" s="84">
        <f t="shared" si="19"/>
        <v>510257.62765000004</v>
      </c>
      <c r="N45" s="84"/>
      <c r="O45" s="105">
        <f t="shared" si="19"/>
        <v>10352260.244716669</v>
      </c>
      <c r="P45" s="88" t="s">
        <v>325</v>
      </c>
      <c r="R45" s="99">
        <f t="shared" si="3"/>
        <v>1337820.4955000002</v>
      </c>
      <c r="S45" s="98">
        <f t="shared" si="1"/>
        <v>1337820.4955000002</v>
      </c>
      <c r="T45" s="99">
        <f t="shared" si="4"/>
        <v>2638268.1517000003</v>
      </c>
      <c r="U45" s="96">
        <f t="shared" si="2"/>
        <v>3976088.6472000005</v>
      </c>
      <c r="V45" s="98">
        <f t="shared" si="10"/>
        <v>2577153.4210000001</v>
      </c>
      <c r="W45" s="96">
        <f>SUM(U45:V45)</f>
        <v>6553242.0682000006</v>
      </c>
      <c r="X45" s="96">
        <f>+K45+L45+M45</f>
        <v>3799018.176516667</v>
      </c>
      <c r="Y45" s="87">
        <f>+W45+X45</f>
        <v>10352260.244716667</v>
      </c>
    </row>
    <row r="46" spans="1:25">
      <c r="A46" s="22" t="s">
        <v>186</v>
      </c>
      <c r="B46" s="22">
        <v>558598.72580000001</v>
      </c>
      <c r="C46" s="22">
        <v>778899.17370000016</v>
      </c>
      <c r="D46" s="22">
        <v>322.596</v>
      </c>
      <c r="E46" s="22">
        <v>193579.4051</v>
      </c>
      <c r="F46" s="22">
        <v>2195932.5196000002</v>
      </c>
      <c r="G46" s="22">
        <v>248756.22700000001</v>
      </c>
      <c r="H46" s="22">
        <v>573263.701</v>
      </c>
      <c r="I46" s="22">
        <v>415441.37420000008</v>
      </c>
      <c r="J46" s="22">
        <v>1588448.3458</v>
      </c>
      <c r="K46" s="22">
        <v>2968203.1695000003</v>
      </c>
      <c r="L46" s="22">
        <v>320557.37936666666</v>
      </c>
      <c r="M46" s="22">
        <v>510257.62765000004</v>
      </c>
      <c r="N46" s="22"/>
      <c r="O46" s="22">
        <f>SUM(B46:M46)</f>
        <v>10352260.244716669</v>
      </c>
      <c r="R46" s="99">
        <f t="shared" si="3"/>
        <v>1337820.4955000002</v>
      </c>
      <c r="S46" s="99">
        <f t="shared" si="1"/>
        <v>1337820.4955000002</v>
      </c>
      <c r="T46" s="99">
        <f t="shared" si="4"/>
        <v>2638268.1517000003</v>
      </c>
      <c r="U46" s="90">
        <f t="shared" si="2"/>
        <v>3976088.6472000005</v>
      </c>
      <c r="V46" s="98">
        <f>+H46+I46+J46</f>
        <v>2577153.4210000001</v>
      </c>
      <c r="W46" s="90">
        <f>SUM(U46:V46)</f>
        <v>6553242.0682000006</v>
      </c>
      <c r="X46" s="90">
        <f>+J46+L46+M46</f>
        <v>2419263.3528166669</v>
      </c>
      <c r="Y46" s="88">
        <f>+W46+X46</f>
        <v>8972505.421016667</v>
      </c>
    </row>
    <row r="47" spans="1:25">
      <c r="A47" s="22" t="s">
        <v>187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/>
      <c r="O47" s="22">
        <f>SUM(B47:M47)</f>
        <v>0</v>
      </c>
      <c r="R47" s="99">
        <f t="shared" si="3"/>
        <v>0</v>
      </c>
      <c r="S47" s="99">
        <f t="shared" si="1"/>
        <v>0</v>
      </c>
      <c r="T47" s="99">
        <f t="shared" si="4"/>
        <v>0</v>
      </c>
      <c r="U47" s="90">
        <f t="shared" si="2"/>
        <v>0</v>
      </c>
      <c r="V47" s="98">
        <f t="shared" si="10"/>
        <v>0</v>
      </c>
      <c r="W47" s="90">
        <f>SUM(U47:V47)</f>
        <v>0</v>
      </c>
      <c r="X47" s="90">
        <f t="shared" si="5"/>
        <v>0</v>
      </c>
      <c r="Y47" s="88">
        <f t="shared" si="6"/>
        <v>0</v>
      </c>
    </row>
    <row r="48" spans="1: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R48" s="99"/>
      <c r="S48" s="99"/>
      <c r="T48" s="99"/>
      <c r="V48" s="98"/>
    </row>
    <row r="49" spans="1: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R49" s="99"/>
      <c r="S49" s="99"/>
      <c r="T49" s="99"/>
      <c r="V49" s="98"/>
    </row>
    <row r="50" spans="1:25">
      <c r="A50" s="84" t="s">
        <v>188</v>
      </c>
      <c r="B50" s="84">
        <f>SUM(B51:B55)</f>
        <v>0</v>
      </c>
      <c r="C50" s="84">
        <f t="shared" ref="C50:M50" si="20">SUM(C51:C55)</f>
        <v>0</v>
      </c>
      <c r="D50" s="84">
        <f t="shared" si="20"/>
        <v>865349.25730000006</v>
      </c>
      <c r="E50" s="84">
        <f t="shared" si="20"/>
        <v>2793930.2801000001</v>
      </c>
      <c r="F50" s="84">
        <f t="shared" si="20"/>
        <v>1952324.2223</v>
      </c>
      <c r="G50" s="84">
        <f t="shared" si="20"/>
        <v>8849966.2266000006</v>
      </c>
      <c r="H50" s="84">
        <f t="shared" si="20"/>
        <v>9027869.4952000007</v>
      </c>
      <c r="I50" s="84">
        <f t="shared" si="20"/>
        <v>2617715.3051</v>
      </c>
      <c r="J50" s="84">
        <f t="shared" si="20"/>
        <v>3189017.5049999999</v>
      </c>
      <c r="K50" s="84">
        <f t="shared" si="20"/>
        <v>5016555.8677000003</v>
      </c>
      <c r="L50" s="84">
        <f t="shared" si="20"/>
        <v>2051019.6394333337</v>
      </c>
      <c r="M50" s="84">
        <f t="shared" si="20"/>
        <v>3538225.106866667</v>
      </c>
      <c r="N50" s="84"/>
      <c r="O50" s="105">
        <f>SUM(O51:O55)</f>
        <v>39901972.905599996</v>
      </c>
      <c r="P50" s="88" t="s">
        <v>325</v>
      </c>
      <c r="R50" s="99">
        <f t="shared" si="3"/>
        <v>865349.25730000006</v>
      </c>
      <c r="S50" s="98">
        <f t="shared" si="1"/>
        <v>865349.25730000006</v>
      </c>
      <c r="T50" s="99">
        <f t="shared" si="4"/>
        <v>13596220.729</v>
      </c>
      <c r="U50" s="96">
        <f t="shared" si="2"/>
        <v>14461569.986300001</v>
      </c>
      <c r="V50" s="98">
        <f t="shared" si="10"/>
        <v>14834602.305300001</v>
      </c>
      <c r="W50" s="96">
        <f t="shared" ref="W50:W55" si="21">SUM(U50:V50)</f>
        <v>29296172.291600004</v>
      </c>
      <c r="X50" s="96">
        <f>+K50+L50+M50</f>
        <v>10605800.614</v>
      </c>
      <c r="Y50" s="87">
        <f>+W50+X50</f>
        <v>39901972.905600004</v>
      </c>
    </row>
    <row r="51" spans="1:25">
      <c r="A51" s="22" t="s">
        <v>189</v>
      </c>
      <c r="B51" s="22">
        <v>0</v>
      </c>
      <c r="C51" s="22">
        <v>0</v>
      </c>
      <c r="D51" s="22">
        <v>865349.25730000006</v>
      </c>
      <c r="E51" s="22">
        <v>2793930.2801000001</v>
      </c>
      <c r="F51" s="22">
        <v>1952324.2223</v>
      </c>
      <c r="G51" s="22">
        <v>8849966.2266000006</v>
      </c>
      <c r="H51" s="22">
        <v>9027869.4952000007</v>
      </c>
      <c r="I51" s="22">
        <v>2617715.3051</v>
      </c>
      <c r="J51" s="22">
        <v>3189017.5049999999</v>
      </c>
      <c r="K51" s="22">
        <v>5016555.8677000003</v>
      </c>
      <c r="L51" s="22">
        <v>2051019.6394333337</v>
      </c>
      <c r="M51" s="22">
        <v>3538225.106866667</v>
      </c>
      <c r="N51" s="22"/>
      <c r="O51" s="22">
        <f>SUM(B51:M51)</f>
        <v>39901972.905599996</v>
      </c>
      <c r="R51" s="99">
        <f t="shared" si="3"/>
        <v>865349.25730000006</v>
      </c>
      <c r="S51" s="99">
        <f t="shared" si="1"/>
        <v>865349.25730000006</v>
      </c>
      <c r="T51" s="99">
        <f t="shared" si="4"/>
        <v>13596220.729</v>
      </c>
      <c r="U51" s="90">
        <f t="shared" si="2"/>
        <v>14461569.986300001</v>
      </c>
      <c r="V51" s="98">
        <f t="shared" si="10"/>
        <v>14834602.305300001</v>
      </c>
      <c r="W51" s="90">
        <f t="shared" si="21"/>
        <v>29296172.291600004</v>
      </c>
      <c r="X51" s="90">
        <f>+K51+L51+M51</f>
        <v>10605800.614</v>
      </c>
      <c r="Y51" s="88">
        <f>+W51+X51</f>
        <v>39901972.905600004</v>
      </c>
    </row>
    <row r="52" spans="1:25">
      <c r="A52" s="22" t="s">
        <v>279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/>
      <c r="O52" s="22">
        <f>SUM(B52:M52)</f>
        <v>0</v>
      </c>
      <c r="R52" s="99">
        <f t="shared" si="3"/>
        <v>0</v>
      </c>
      <c r="S52" s="99">
        <f t="shared" si="1"/>
        <v>0</v>
      </c>
      <c r="T52" s="99">
        <f t="shared" si="4"/>
        <v>0</v>
      </c>
      <c r="U52" s="90">
        <f t="shared" si="2"/>
        <v>0</v>
      </c>
      <c r="V52" s="98">
        <f t="shared" si="10"/>
        <v>0</v>
      </c>
      <c r="W52" s="90">
        <f t="shared" si="21"/>
        <v>0</v>
      </c>
      <c r="X52" s="90">
        <f>+K52+L52+M52</f>
        <v>0</v>
      </c>
      <c r="Y52" s="88">
        <f>+W52+X52</f>
        <v>0</v>
      </c>
    </row>
    <row r="53" spans="1:25">
      <c r="A53" s="22" t="s">
        <v>190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/>
      <c r="O53" s="22">
        <f>SUM(B53:M53)</f>
        <v>0</v>
      </c>
      <c r="R53" s="99">
        <f t="shared" si="3"/>
        <v>0</v>
      </c>
      <c r="S53" s="99">
        <f t="shared" si="1"/>
        <v>0</v>
      </c>
      <c r="T53" s="99">
        <f t="shared" si="4"/>
        <v>0</v>
      </c>
      <c r="U53" s="90">
        <f t="shared" si="2"/>
        <v>0</v>
      </c>
      <c r="V53" s="98">
        <f t="shared" si="10"/>
        <v>0</v>
      </c>
      <c r="W53" s="90">
        <f t="shared" si="21"/>
        <v>0</v>
      </c>
      <c r="X53" s="90">
        <f>+K53+L53+M53</f>
        <v>0</v>
      </c>
      <c r="Y53" s="88">
        <f>+W53+X53</f>
        <v>0</v>
      </c>
    </row>
    <row r="54" spans="1:25">
      <c r="A54" s="22" t="s">
        <v>191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/>
      <c r="O54" s="22">
        <f>SUM(B54:M54)</f>
        <v>0</v>
      </c>
      <c r="R54" s="99">
        <f t="shared" si="3"/>
        <v>0</v>
      </c>
      <c r="S54" s="99">
        <f t="shared" si="1"/>
        <v>0</v>
      </c>
      <c r="T54" s="99">
        <f t="shared" si="4"/>
        <v>0</v>
      </c>
      <c r="U54" s="90">
        <f t="shared" si="2"/>
        <v>0</v>
      </c>
      <c r="V54" s="98">
        <f t="shared" si="10"/>
        <v>0</v>
      </c>
      <c r="W54" s="90">
        <f t="shared" si="21"/>
        <v>0</v>
      </c>
      <c r="X54" s="90">
        <f t="shared" si="5"/>
        <v>0</v>
      </c>
      <c r="Y54" s="88">
        <f t="shared" si="6"/>
        <v>0</v>
      </c>
    </row>
    <row r="55" spans="1:25">
      <c r="A55" s="22" t="s">
        <v>192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/>
      <c r="O55" s="22">
        <f>SUM(B55:M55)</f>
        <v>0</v>
      </c>
      <c r="R55" s="99">
        <f t="shared" si="3"/>
        <v>0</v>
      </c>
      <c r="S55" s="99">
        <f t="shared" si="1"/>
        <v>0</v>
      </c>
      <c r="T55" s="99">
        <f t="shared" si="4"/>
        <v>0</v>
      </c>
      <c r="U55" s="90">
        <f t="shared" si="2"/>
        <v>0</v>
      </c>
      <c r="V55" s="98">
        <f t="shared" si="10"/>
        <v>0</v>
      </c>
      <c r="W55" s="90">
        <f t="shared" si="21"/>
        <v>0</v>
      </c>
      <c r="X55" s="90">
        <f t="shared" si="5"/>
        <v>0</v>
      </c>
      <c r="Y55" s="88">
        <f t="shared" si="6"/>
        <v>0</v>
      </c>
    </row>
    <row r="56" spans="1: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R56" s="99"/>
      <c r="S56" s="99"/>
      <c r="T56" s="99"/>
      <c r="V56" s="98"/>
    </row>
    <row r="57" spans="1: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 t="s">
        <v>1</v>
      </c>
      <c r="R57" s="99"/>
      <c r="S57" s="99"/>
      <c r="T57" s="99"/>
      <c r="V57" s="98"/>
    </row>
    <row r="58" spans="1:25">
      <c r="A58" s="84" t="s">
        <v>193</v>
      </c>
      <c r="B58" s="84">
        <f t="shared" ref="B58:L58" si="22">SUM(B59:B62)</f>
        <v>2512351.0385500002</v>
      </c>
      <c r="C58" s="84">
        <f t="shared" si="22"/>
        <v>2512351.0385500002</v>
      </c>
      <c r="D58" s="84">
        <f t="shared" si="22"/>
        <v>2512351.0385500002</v>
      </c>
      <c r="E58" s="84">
        <f t="shared" si="22"/>
        <v>2512351.0385500002</v>
      </c>
      <c r="F58" s="84">
        <f t="shared" si="22"/>
        <v>2512351.0385500002</v>
      </c>
      <c r="G58" s="84">
        <f t="shared" si="22"/>
        <v>2512351.0385500002</v>
      </c>
      <c r="H58" s="84">
        <f t="shared" si="22"/>
        <v>2512351.0385500002</v>
      </c>
      <c r="I58" s="84">
        <f t="shared" si="22"/>
        <v>2512351.0385500002</v>
      </c>
      <c r="J58" s="84">
        <f t="shared" si="22"/>
        <v>2512351.0385500002</v>
      </c>
      <c r="K58" s="84">
        <f t="shared" si="22"/>
        <v>2512351.0843000007</v>
      </c>
      <c r="L58" s="84">
        <f t="shared" si="22"/>
        <v>0</v>
      </c>
      <c r="M58" s="84">
        <f>SUM(M59:M62)</f>
        <v>0</v>
      </c>
      <c r="N58" s="84"/>
      <c r="O58" s="105">
        <f>SUM(O59:O62)</f>
        <v>25123510.431250002</v>
      </c>
      <c r="P58" s="88" t="s">
        <v>325</v>
      </c>
      <c r="R58" s="99">
        <f t="shared" si="3"/>
        <v>7537053.1156500001</v>
      </c>
      <c r="S58" s="98">
        <f t="shared" si="1"/>
        <v>7537053.1156500001</v>
      </c>
      <c r="T58" s="99">
        <f t="shared" si="4"/>
        <v>7537053.1156500001</v>
      </c>
      <c r="U58" s="96">
        <f t="shared" si="2"/>
        <v>15074106.2313</v>
      </c>
      <c r="V58" s="98">
        <f t="shared" si="10"/>
        <v>7537053.1156500001</v>
      </c>
      <c r="W58" s="96">
        <f>SUM(U58:V58)</f>
        <v>22611159.346950002</v>
      </c>
      <c r="X58" s="96">
        <f t="shared" si="5"/>
        <v>2512351.0843000007</v>
      </c>
      <c r="Y58" s="87">
        <f t="shared" si="6"/>
        <v>25123510.431250002</v>
      </c>
    </row>
    <row r="59" spans="1:25">
      <c r="A59" s="22" t="s">
        <v>194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/>
      <c r="O59" s="22">
        <f>SUM(B59:M59)</f>
        <v>0</v>
      </c>
      <c r="R59" s="99">
        <f t="shared" si="3"/>
        <v>0</v>
      </c>
      <c r="S59" s="99">
        <f t="shared" si="1"/>
        <v>0</v>
      </c>
      <c r="T59" s="99">
        <f t="shared" si="4"/>
        <v>0</v>
      </c>
      <c r="U59" s="90">
        <f t="shared" si="2"/>
        <v>0</v>
      </c>
      <c r="V59" s="98">
        <f t="shared" si="10"/>
        <v>0</v>
      </c>
      <c r="W59" s="90">
        <f>SUM(U59:V59)</f>
        <v>0</v>
      </c>
      <c r="X59" s="90">
        <f t="shared" si="5"/>
        <v>0</v>
      </c>
      <c r="Y59" s="88">
        <f t="shared" si="6"/>
        <v>0</v>
      </c>
    </row>
    <row r="60" spans="1:25">
      <c r="A60" s="22" t="s">
        <v>195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/>
      <c r="O60" s="22">
        <f>SUM(B60:M60)</f>
        <v>0</v>
      </c>
      <c r="R60" s="99">
        <f t="shared" si="3"/>
        <v>0</v>
      </c>
      <c r="S60" s="99">
        <f t="shared" si="1"/>
        <v>0</v>
      </c>
      <c r="T60" s="99">
        <f t="shared" si="4"/>
        <v>0</v>
      </c>
      <c r="U60" s="90">
        <f t="shared" si="2"/>
        <v>0</v>
      </c>
      <c r="V60" s="98">
        <f t="shared" si="10"/>
        <v>0</v>
      </c>
      <c r="W60" s="90">
        <f>SUM(U60:V60)</f>
        <v>0</v>
      </c>
      <c r="X60" s="90">
        <f>+K60+L60+M60</f>
        <v>0</v>
      </c>
      <c r="Y60" s="88">
        <f>+W60+X60</f>
        <v>0</v>
      </c>
    </row>
    <row r="61" spans="1:25">
      <c r="A61" s="22" t="s">
        <v>196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/>
      <c r="O61" s="22">
        <f>SUM(B61:M61)</f>
        <v>0</v>
      </c>
      <c r="R61" s="99">
        <f t="shared" si="3"/>
        <v>0</v>
      </c>
      <c r="S61" s="99">
        <f t="shared" si="1"/>
        <v>0</v>
      </c>
      <c r="T61" s="99">
        <f t="shared" si="4"/>
        <v>0</v>
      </c>
      <c r="U61" s="90">
        <f t="shared" si="2"/>
        <v>0</v>
      </c>
      <c r="V61" s="98">
        <f>+H61+I61+J61</f>
        <v>0</v>
      </c>
      <c r="W61" s="90">
        <f>SUM(U61:V61)</f>
        <v>0</v>
      </c>
      <c r="X61" s="90">
        <f>+K61+L61+M61</f>
        <v>0</v>
      </c>
      <c r="Y61" s="88">
        <f>+W61+X61</f>
        <v>0</v>
      </c>
    </row>
    <row r="62" spans="1:25">
      <c r="A62" s="22" t="s">
        <v>197</v>
      </c>
      <c r="B62" s="22">
        <v>2512351.0385500002</v>
      </c>
      <c r="C62" s="22">
        <v>2512351.0385500002</v>
      </c>
      <c r="D62" s="22">
        <v>2512351.0385500002</v>
      </c>
      <c r="E62" s="22">
        <v>2512351.0385500002</v>
      </c>
      <c r="F62" s="22">
        <v>2512351.0385500002</v>
      </c>
      <c r="G62" s="22">
        <v>2512351.0385500002</v>
      </c>
      <c r="H62" s="22">
        <v>2512351.0385500002</v>
      </c>
      <c r="I62" s="22">
        <v>2512351.0385500002</v>
      </c>
      <c r="J62" s="22">
        <v>2512351.0385500002</v>
      </c>
      <c r="K62" s="22">
        <v>2512351.0843000007</v>
      </c>
      <c r="L62" s="22">
        <v>0</v>
      </c>
      <c r="M62" s="22">
        <v>0</v>
      </c>
      <c r="N62" s="22"/>
      <c r="O62" s="22">
        <f>SUM(B62:M62)</f>
        <v>25123510.431250002</v>
      </c>
      <c r="R62" s="99">
        <f t="shared" si="3"/>
        <v>7537053.1156500001</v>
      </c>
      <c r="S62" s="99">
        <f t="shared" si="1"/>
        <v>7537053.1156500001</v>
      </c>
      <c r="T62" s="99">
        <f t="shared" si="4"/>
        <v>7537053.1156500001</v>
      </c>
      <c r="U62" s="90">
        <f t="shared" si="2"/>
        <v>15074106.2313</v>
      </c>
      <c r="V62" s="98">
        <f t="shared" si="10"/>
        <v>7537053.1156500001</v>
      </c>
      <c r="W62" s="90">
        <f>SUM(U62:V62)</f>
        <v>22611159.346950002</v>
      </c>
      <c r="X62" s="90">
        <f>+K62+L62+M62</f>
        <v>2512351.0843000007</v>
      </c>
      <c r="Y62" s="88">
        <f>+W62+X62</f>
        <v>25123510.431250002</v>
      </c>
    </row>
    <row r="63" spans="1: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R63" s="99"/>
      <c r="S63" s="99"/>
      <c r="T63" s="99"/>
      <c r="V63" s="98"/>
    </row>
    <row r="64" spans="1: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 t="s">
        <v>1</v>
      </c>
      <c r="R64" s="99"/>
      <c r="S64" s="98"/>
      <c r="T64" s="99"/>
      <c r="V64" s="98"/>
      <c r="W64" s="90" t="s">
        <v>1</v>
      </c>
      <c r="Y64" s="88" t="s">
        <v>1</v>
      </c>
    </row>
    <row r="65" spans="1:25">
      <c r="A65" s="84" t="s">
        <v>198</v>
      </c>
      <c r="B65" s="84">
        <f>SUM(B66:B71)</f>
        <v>0</v>
      </c>
      <c r="C65" s="84">
        <f t="shared" ref="C65:M65" si="23">SUM(C66:C71)</f>
        <v>4987109.0432000002</v>
      </c>
      <c r="D65" s="84">
        <f t="shared" si="23"/>
        <v>8952378.5291999988</v>
      </c>
      <c r="E65" s="84">
        <f t="shared" si="23"/>
        <v>5150356.6066000005</v>
      </c>
      <c r="F65" s="84">
        <f t="shared" si="23"/>
        <v>5867448.1273999996</v>
      </c>
      <c r="G65" s="84">
        <f t="shared" si="23"/>
        <v>6474511.0414999994</v>
      </c>
      <c r="H65" s="84">
        <f t="shared" si="23"/>
        <v>13005542.467799999</v>
      </c>
      <c r="I65" s="84">
        <f t="shared" si="23"/>
        <v>5760131.8918000003</v>
      </c>
      <c r="J65" s="84">
        <f t="shared" si="23"/>
        <v>8218705.1929000001</v>
      </c>
      <c r="K65" s="84">
        <f t="shared" si="23"/>
        <v>9680499.6298999991</v>
      </c>
      <c r="L65" s="84">
        <f t="shared" si="23"/>
        <v>7034358.5753500005</v>
      </c>
      <c r="M65" s="84">
        <f t="shared" si="23"/>
        <v>7584000.9206999997</v>
      </c>
      <c r="N65" s="84"/>
      <c r="O65" s="105">
        <f>SUM(O66:O71)</f>
        <v>82715042.026349992</v>
      </c>
      <c r="P65" s="88" t="s">
        <v>325</v>
      </c>
      <c r="R65" s="99">
        <f t="shared" si="3"/>
        <v>13939487.5724</v>
      </c>
      <c r="S65" s="98">
        <f>SUM(R65)</f>
        <v>13939487.5724</v>
      </c>
      <c r="T65" s="99">
        <f t="shared" si="4"/>
        <v>17492315.7755</v>
      </c>
      <c r="U65" s="96">
        <f t="shared" si="2"/>
        <v>31431803.347899999</v>
      </c>
      <c r="V65" s="98">
        <f t="shared" si="10"/>
        <v>26984379.552500002</v>
      </c>
      <c r="W65" s="96">
        <f t="shared" ref="W65:W71" si="24">SUM(U65:V65)</f>
        <v>58416182.900399998</v>
      </c>
      <c r="X65" s="96">
        <f t="shared" ref="X65:X71" si="25">+K65+L65+M65</f>
        <v>24298859.125949997</v>
      </c>
      <c r="Y65" s="87">
        <f t="shared" ref="Y65:Y71" si="26">+W65+X65</f>
        <v>82715042.026349992</v>
      </c>
    </row>
    <row r="66" spans="1:25">
      <c r="A66" s="22" t="s">
        <v>200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/>
      <c r="O66" s="22">
        <f t="shared" ref="O66:O71" si="27">SUM(B66:M66)</f>
        <v>0</v>
      </c>
      <c r="R66" s="99">
        <f t="shared" si="3"/>
        <v>0</v>
      </c>
      <c r="S66" s="99">
        <f t="shared" si="1"/>
        <v>0</v>
      </c>
      <c r="T66" s="99">
        <f t="shared" si="4"/>
        <v>0</v>
      </c>
      <c r="U66" s="90">
        <f t="shared" si="2"/>
        <v>0</v>
      </c>
      <c r="V66" s="98">
        <f t="shared" si="10"/>
        <v>0</v>
      </c>
      <c r="W66" s="90">
        <f t="shared" si="24"/>
        <v>0</v>
      </c>
      <c r="X66" s="90">
        <f t="shared" si="25"/>
        <v>0</v>
      </c>
      <c r="Y66" s="88">
        <f t="shared" si="26"/>
        <v>0</v>
      </c>
    </row>
    <row r="67" spans="1:25">
      <c r="A67" s="22" t="s">
        <v>201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/>
      <c r="O67" s="22">
        <f t="shared" si="27"/>
        <v>0</v>
      </c>
      <c r="R67" s="99">
        <f t="shared" si="3"/>
        <v>0</v>
      </c>
      <c r="S67" s="99">
        <f t="shared" si="1"/>
        <v>0</v>
      </c>
      <c r="T67" s="99">
        <f t="shared" si="4"/>
        <v>0</v>
      </c>
      <c r="U67" s="90">
        <f t="shared" si="2"/>
        <v>0</v>
      </c>
      <c r="V67" s="98">
        <f t="shared" si="10"/>
        <v>0</v>
      </c>
      <c r="W67" s="90">
        <f t="shared" si="24"/>
        <v>0</v>
      </c>
      <c r="X67" s="90">
        <f t="shared" si="25"/>
        <v>0</v>
      </c>
      <c r="Y67" s="88">
        <f t="shared" si="26"/>
        <v>0</v>
      </c>
    </row>
    <row r="68" spans="1:25">
      <c r="A68" s="22" t="s">
        <v>178</v>
      </c>
      <c r="B68" s="22">
        <v>0</v>
      </c>
      <c r="C68" s="22">
        <v>4987109.0432000002</v>
      </c>
      <c r="D68" s="22">
        <v>8952378.5291999988</v>
      </c>
      <c r="E68" s="22">
        <v>5150356.6066000005</v>
      </c>
      <c r="F68" s="22">
        <v>5867448.1273999996</v>
      </c>
      <c r="G68" s="22">
        <v>6474511.0414999994</v>
      </c>
      <c r="H68" s="22">
        <v>13005542.467799999</v>
      </c>
      <c r="I68" s="22">
        <v>5760131.8918000003</v>
      </c>
      <c r="J68" s="22">
        <v>8218705.1929000001</v>
      </c>
      <c r="K68" s="22">
        <v>9680499.6298999991</v>
      </c>
      <c r="L68" s="22">
        <v>7034358.5753500005</v>
      </c>
      <c r="M68" s="22">
        <v>7584000.9206999997</v>
      </c>
      <c r="N68" s="22"/>
      <c r="O68" s="22">
        <f t="shared" si="27"/>
        <v>82715042.026349992</v>
      </c>
      <c r="R68" s="99">
        <f t="shared" si="3"/>
        <v>13939487.5724</v>
      </c>
      <c r="S68" s="99">
        <f t="shared" si="1"/>
        <v>13939487.5724</v>
      </c>
      <c r="T68" s="99">
        <f t="shared" si="4"/>
        <v>17492315.7755</v>
      </c>
      <c r="U68" s="90">
        <f t="shared" si="2"/>
        <v>31431803.347899999</v>
      </c>
      <c r="V68" s="98">
        <f t="shared" si="10"/>
        <v>26984379.552500002</v>
      </c>
      <c r="W68" s="90">
        <f t="shared" si="24"/>
        <v>58416182.900399998</v>
      </c>
      <c r="X68" s="90">
        <f t="shared" si="25"/>
        <v>24298859.125949997</v>
      </c>
      <c r="Y68" s="88">
        <f t="shared" si="26"/>
        <v>82715042.026349992</v>
      </c>
    </row>
    <row r="69" spans="1:25">
      <c r="A69" s="22" t="s">
        <v>299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/>
      <c r="O69" s="22">
        <f t="shared" si="27"/>
        <v>0</v>
      </c>
      <c r="R69" s="99">
        <f t="shared" si="3"/>
        <v>0</v>
      </c>
      <c r="S69" s="99">
        <f t="shared" si="1"/>
        <v>0</v>
      </c>
      <c r="T69" s="99">
        <f t="shared" si="4"/>
        <v>0</v>
      </c>
      <c r="U69" s="90">
        <f t="shared" si="2"/>
        <v>0</v>
      </c>
      <c r="V69" s="98">
        <f t="shared" si="10"/>
        <v>0</v>
      </c>
      <c r="W69" s="90">
        <f t="shared" si="24"/>
        <v>0</v>
      </c>
      <c r="X69" s="90">
        <v>0</v>
      </c>
      <c r="Y69" s="88">
        <v>0</v>
      </c>
    </row>
    <row r="70" spans="1:25">
      <c r="A70" s="22" t="s">
        <v>280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/>
      <c r="O70" s="22">
        <f>SUM(B70:M70)</f>
        <v>0</v>
      </c>
      <c r="R70" s="99">
        <f t="shared" si="3"/>
        <v>0</v>
      </c>
      <c r="S70" s="99">
        <f>SUM(R70)</f>
        <v>0</v>
      </c>
      <c r="T70" s="99">
        <f t="shared" si="4"/>
        <v>0</v>
      </c>
      <c r="U70" s="90">
        <f>SUM(S70:T70)</f>
        <v>0</v>
      </c>
      <c r="V70" s="98">
        <f t="shared" si="10"/>
        <v>0</v>
      </c>
      <c r="W70" s="90">
        <f>SUM(U70:V70)</f>
        <v>0</v>
      </c>
      <c r="X70" s="90">
        <f>+K70+L70+M70</f>
        <v>0</v>
      </c>
      <c r="Y70" s="88">
        <f>+W70+X70</f>
        <v>0</v>
      </c>
    </row>
    <row r="71" spans="1:25">
      <c r="A71" s="22" t="s">
        <v>202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/>
      <c r="O71" s="22">
        <f t="shared" si="27"/>
        <v>0</v>
      </c>
      <c r="R71" s="99">
        <f t="shared" si="3"/>
        <v>0</v>
      </c>
      <c r="S71" s="99">
        <f t="shared" si="1"/>
        <v>0</v>
      </c>
      <c r="T71" s="99">
        <f t="shared" si="4"/>
        <v>0</v>
      </c>
      <c r="U71" s="90">
        <f t="shared" si="2"/>
        <v>0</v>
      </c>
      <c r="V71" s="98">
        <f t="shared" si="10"/>
        <v>0</v>
      </c>
      <c r="W71" s="90">
        <f t="shared" si="24"/>
        <v>0</v>
      </c>
      <c r="X71" s="90">
        <f t="shared" si="25"/>
        <v>0</v>
      </c>
      <c r="Y71" s="88">
        <f t="shared" si="26"/>
        <v>0</v>
      </c>
    </row>
    <row r="72" spans="1: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R72" s="99"/>
      <c r="S72" s="99"/>
      <c r="T72" s="99"/>
      <c r="V72" s="98"/>
    </row>
    <row r="73" spans="1: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 t="s">
        <v>1</v>
      </c>
      <c r="R73" s="99"/>
      <c r="S73" s="99"/>
      <c r="T73" s="99"/>
      <c r="V73" s="98"/>
    </row>
    <row r="74" spans="1:25">
      <c r="A74" s="84" t="s">
        <v>203</v>
      </c>
      <c r="B74" s="84">
        <f>SUM(B75:B76)</f>
        <v>2568519.1266999999</v>
      </c>
      <c r="C74" s="84">
        <f t="shared" ref="C74:M74" si="28">SUM(C75:C76)</f>
        <v>2672465.8924000002</v>
      </c>
      <c r="D74" s="84">
        <f t="shared" si="28"/>
        <v>2811835.6661999999</v>
      </c>
      <c r="E74" s="84">
        <f t="shared" si="28"/>
        <v>2835246.9481999995</v>
      </c>
      <c r="F74" s="84">
        <f t="shared" si="28"/>
        <v>2692367.3155</v>
      </c>
      <c r="G74" s="84">
        <f t="shared" si="28"/>
        <v>2625151.0398999997</v>
      </c>
      <c r="H74" s="84">
        <f t="shared" si="28"/>
        <v>2770158.5496000005</v>
      </c>
      <c r="I74" s="84">
        <f t="shared" si="28"/>
        <v>2637415.5073999995</v>
      </c>
      <c r="J74" s="84">
        <f t="shared" si="28"/>
        <v>2743042.6975000002</v>
      </c>
      <c r="K74" s="84">
        <f t="shared" si="28"/>
        <v>2626788.9149999996</v>
      </c>
      <c r="L74" s="84">
        <f t="shared" si="28"/>
        <v>2700808.120866667</v>
      </c>
      <c r="M74" s="84">
        <f t="shared" si="28"/>
        <v>2715472.0832333332</v>
      </c>
      <c r="N74" s="84"/>
      <c r="O74" s="105">
        <f>SUM(O75:O76)</f>
        <v>32399271.862500001</v>
      </c>
      <c r="P74" s="88" t="s">
        <v>325</v>
      </c>
      <c r="R74" s="99">
        <f t="shared" si="3"/>
        <v>8052820.6853</v>
      </c>
      <c r="S74" s="98">
        <f t="shared" si="1"/>
        <v>8052820.6853</v>
      </c>
      <c r="T74" s="99">
        <f t="shared" si="4"/>
        <v>8152765.3035999984</v>
      </c>
      <c r="U74" s="96">
        <f t="shared" si="2"/>
        <v>16205585.988899998</v>
      </c>
      <c r="V74" s="98">
        <f t="shared" si="10"/>
        <v>8150616.7544999998</v>
      </c>
      <c r="W74" s="96">
        <f>SUM(U74:V74)</f>
        <v>24356202.7434</v>
      </c>
      <c r="X74" s="96">
        <f>+K74+L74+M74</f>
        <v>8043069.1190999998</v>
      </c>
      <c r="Y74" s="87">
        <f>+W74+X74</f>
        <v>32399271.862500001</v>
      </c>
    </row>
    <row r="75" spans="1:25">
      <c r="A75" s="22" t="s">
        <v>199</v>
      </c>
      <c r="B75" s="22">
        <v>2568519.1266999999</v>
      </c>
      <c r="C75" s="22">
        <v>2672465.8924000002</v>
      </c>
      <c r="D75" s="22">
        <v>2811835.6661999999</v>
      </c>
      <c r="E75" s="22">
        <v>2835246.9481999995</v>
      </c>
      <c r="F75" s="22">
        <v>2692367.3155</v>
      </c>
      <c r="G75" s="22">
        <v>2625151.0398999997</v>
      </c>
      <c r="H75" s="22">
        <v>2770158.5496000005</v>
      </c>
      <c r="I75" s="22">
        <v>2637415.5073999995</v>
      </c>
      <c r="J75" s="22">
        <v>2743042.6975000002</v>
      </c>
      <c r="K75" s="22">
        <v>2626788.9149999996</v>
      </c>
      <c r="L75" s="22">
        <v>2700808.120866667</v>
      </c>
      <c r="M75" s="22">
        <v>2715472.0832333332</v>
      </c>
      <c r="N75" s="22"/>
      <c r="O75" s="22">
        <f>SUM(B75:M75)</f>
        <v>32399271.862500001</v>
      </c>
      <c r="R75" s="99">
        <f t="shared" si="3"/>
        <v>8052820.6853</v>
      </c>
      <c r="S75" s="99">
        <f t="shared" si="1"/>
        <v>8052820.6853</v>
      </c>
      <c r="T75" s="99">
        <f t="shared" si="4"/>
        <v>8152765.3035999984</v>
      </c>
      <c r="U75" s="90">
        <f t="shared" si="2"/>
        <v>16205585.988899998</v>
      </c>
      <c r="V75" s="98">
        <f t="shared" si="10"/>
        <v>8150616.7544999998</v>
      </c>
      <c r="W75" s="90">
        <f>SUM(U75:V75)</f>
        <v>24356202.7434</v>
      </c>
      <c r="X75" s="90">
        <f>+K75+L75+M75</f>
        <v>8043069.1190999998</v>
      </c>
      <c r="Y75" s="88">
        <f>+W75+X75</f>
        <v>32399271.862500001</v>
      </c>
    </row>
    <row r="76" spans="1:25">
      <c r="A76" s="22" t="s">
        <v>204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/>
      <c r="O76" s="22">
        <f>SUM(B76:M76)</f>
        <v>0</v>
      </c>
      <c r="R76" s="99">
        <f t="shared" si="3"/>
        <v>0</v>
      </c>
      <c r="S76" s="99">
        <f t="shared" si="1"/>
        <v>0</v>
      </c>
      <c r="T76" s="99">
        <f t="shared" si="4"/>
        <v>0</v>
      </c>
      <c r="U76" s="90">
        <f t="shared" si="2"/>
        <v>0</v>
      </c>
      <c r="V76" s="98">
        <f t="shared" si="10"/>
        <v>0</v>
      </c>
      <c r="W76" s="90">
        <f>SUM(U76:V76)</f>
        <v>0</v>
      </c>
      <c r="X76" s="90">
        <f>+K76+L76+M76</f>
        <v>0</v>
      </c>
      <c r="Y76" s="88">
        <f>+W76+X76</f>
        <v>0</v>
      </c>
    </row>
    <row r="77" spans="1: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R77" s="99"/>
      <c r="S77" s="99"/>
      <c r="T77" s="99"/>
      <c r="V77" s="98"/>
    </row>
    <row r="78" spans="1: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 t="s">
        <v>1</v>
      </c>
      <c r="R78" s="99"/>
      <c r="S78" s="98"/>
      <c r="T78" s="99"/>
      <c r="V78" s="98"/>
    </row>
    <row r="79" spans="1:25">
      <c r="A79" s="61" t="s">
        <v>17</v>
      </c>
      <c r="B79" s="84">
        <f>SUM(B80:B93)</f>
        <v>2786250</v>
      </c>
      <c r="C79" s="84">
        <f>SUM(C80:C93)</f>
        <v>2786250</v>
      </c>
      <c r="D79" s="84">
        <f>SUM(D80:D93)</f>
        <v>2786250</v>
      </c>
      <c r="E79" s="84">
        <f>SUM(E80:E93)</f>
        <v>12124059.8749</v>
      </c>
      <c r="F79" s="84">
        <f>SUM(F80:F93)</f>
        <v>24346136.447700001</v>
      </c>
      <c r="G79" s="84">
        <f t="shared" ref="G79:L79" si="29">SUM(G80:G93)</f>
        <v>23179050.580766667</v>
      </c>
      <c r="H79" s="84">
        <f t="shared" si="29"/>
        <v>31135135.241966672</v>
      </c>
      <c r="I79" s="84">
        <f t="shared" si="29"/>
        <v>9716179.0077666678</v>
      </c>
      <c r="J79" s="84">
        <f t="shared" si="29"/>
        <v>29081323.996966667</v>
      </c>
      <c r="K79" s="84">
        <f t="shared" si="29"/>
        <v>6688815.4501666669</v>
      </c>
      <c r="L79" s="84">
        <f t="shared" si="29"/>
        <v>13273738.021466667</v>
      </c>
      <c r="M79" s="84">
        <f>SUM(M80:M93)</f>
        <v>18146693.683599997</v>
      </c>
      <c r="N79" s="84"/>
      <c r="O79" s="105">
        <f>SUM(O80:O93)</f>
        <v>176049882.3053</v>
      </c>
      <c r="R79" s="99">
        <f t="shared" si="3"/>
        <v>8358750</v>
      </c>
      <c r="S79" s="98">
        <f>SUM(R79)</f>
        <v>8358750</v>
      </c>
      <c r="T79" s="99">
        <f t="shared" si="4"/>
        <v>59649246.90336667</v>
      </c>
      <c r="U79" s="96">
        <f t="shared" si="2"/>
        <v>68007996.90336667</v>
      </c>
      <c r="V79" s="98">
        <f t="shared" si="10"/>
        <v>69932638.246700019</v>
      </c>
      <c r="W79" s="96">
        <f t="shared" ref="W79:W93" si="30">SUM(U79:V79)</f>
        <v>137940635.15006667</v>
      </c>
      <c r="X79" s="96">
        <f t="shared" ref="X79:X93" si="31">+K79+L79+M79</f>
        <v>38109247.155233331</v>
      </c>
      <c r="Y79" s="87">
        <f>+W79+X79</f>
        <v>176049882.3053</v>
      </c>
    </row>
    <row r="80" spans="1:25">
      <c r="A80" s="22" t="s">
        <v>376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7247050.3360000011</v>
      </c>
      <c r="I80" s="22">
        <v>124321</v>
      </c>
      <c r="J80" s="22">
        <v>0</v>
      </c>
      <c r="K80" s="22">
        <v>1854000</v>
      </c>
      <c r="L80" s="22">
        <v>7629584.3123000003</v>
      </c>
      <c r="M80" s="22">
        <v>0</v>
      </c>
      <c r="N80" s="22"/>
      <c r="O80" s="22">
        <f t="shared" ref="O80:O92" si="32">SUM(B80:M80)</f>
        <v>16854955.6483</v>
      </c>
      <c r="R80" s="99">
        <f t="shared" si="3"/>
        <v>0</v>
      </c>
      <c r="S80" s="99">
        <f t="shared" si="1"/>
        <v>0</v>
      </c>
      <c r="T80" s="99">
        <f>SUM(E80+F80+G80)</f>
        <v>0</v>
      </c>
      <c r="U80" s="90">
        <f>SUM(S80:T80)</f>
        <v>0</v>
      </c>
      <c r="V80" s="98">
        <f t="shared" si="10"/>
        <v>7371371.3360000011</v>
      </c>
      <c r="W80" s="90">
        <f t="shared" si="30"/>
        <v>7371371.3360000011</v>
      </c>
      <c r="X80" s="90">
        <f t="shared" si="31"/>
        <v>9483584.3123000003</v>
      </c>
      <c r="Y80" s="88">
        <f t="shared" ref="Y80:Y93" si="33">+W80+X80</f>
        <v>16854955.6483</v>
      </c>
    </row>
    <row r="81" spans="1:26">
      <c r="A81" s="48" t="s">
        <v>377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2071766.7200000002</v>
      </c>
      <c r="J81" s="22">
        <v>0</v>
      </c>
      <c r="K81" s="22">
        <v>546533.45000000007</v>
      </c>
      <c r="L81" s="22">
        <v>1573861.3725000003</v>
      </c>
      <c r="M81" s="22">
        <v>0</v>
      </c>
      <c r="N81" s="22"/>
      <c r="O81" s="22">
        <f t="shared" si="32"/>
        <v>4192161.5425000004</v>
      </c>
      <c r="R81" s="99">
        <f t="shared" si="3"/>
        <v>0</v>
      </c>
      <c r="S81" s="99">
        <f t="shared" ref="S81:S90" si="34">SUM(R81)</f>
        <v>0</v>
      </c>
      <c r="T81" s="99">
        <f t="shared" si="4"/>
        <v>0</v>
      </c>
      <c r="U81" s="90">
        <f t="shared" ref="U81:U93" si="35">SUM(S81:T81)</f>
        <v>0</v>
      </c>
      <c r="V81" s="98">
        <f t="shared" ref="V81:V93" si="36">+H81+I81+J81</f>
        <v>2071766.7200000002</v>
      </c>
      <c r="W81" s="90">
        <f t="shared" si="30"/>
        <v>2071766.7200000002</v>
      </c>
      <c r="X81" s="90">
        <f t="shared" si="31"/>
        <v>2120394.8225000002</v>
      </c>
      <c r="Y81" s="88">
        <f t="shared" si="33"/>
        <v>4192161.5425000004</v>
      </c>
    </row>
    <row r="82" spans="1:26">
      <c r="A82" s="48" t="s">
        <v>378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  <c r="G82" s="22">
        <v>1284042.3366666667</v>
      </c>
      <c r="H82" s="22">
        <v>1284042.3366666667</v>
      </c>
      <c r="I82" s="22">
        <v>1284042.3366666667</v>
      </c>
      <c r="J82" s="22">
        <v>1284042.3366666667</v>
      </c>
      <c r="K82" s="22">
        <v>1284042.3366666667</v>
      </c>
      <c r="L82" s="22">
        <v>1284042.3366666667</v>
      </c>
      <c r="M82" s="22">
        <v>0</v>
      </c>
      <c r="N82" s="22"/>
      <c r="O82" s="22">
        <f t="shared" si="32"/>
        <v>7704254.0200000005</v>
      </c>
      <c r="R82" s="99">
        <f t="shared" ref="R82:R96" si="37">B82+C82+D82</f>
        <v>0</v>
      </c>
      <c r="S82" s="99">
        <f t="shared" si="34"/>
        <v>0</v>
      </c>
      <c r="T82" s="99">
        <f t="shared" ref="T82:T96" si="38">SUM(E82+F82+G82)</f>
        <v>1284042.3366666667</v>
      </c>
      <c r="U82" s="90">
        <f t="shared" si="35"/>
        <v>1284042.3366666667</v>
      </c>
      <c r="V82" s="98">
        <f t="shared" si="36"/>
        <v>3852127.01</v>
      </c>
      <c r="W82" s="90">
        <f t="shared" si="30"/>
        <v>5136169.3466666667</v>
      </c>
      <c r="X82" s="90">
        <f t="shared" si="31"/>
        <v>2568084.6733333333</v>
      </c>
      <c r="Y82" s="88">
        <f t="shared" si="33"/>
        <v>7704254.0199999996</v>
      </c>
    </row>
    <row r="83" spans="1:26">
      <c r="A83" s="22" t="s">
        <v>367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  <c r="G83" s="22">
        <v>3104999.89</v>
      </c>
      <c r="H83" s="22">
        <v>3104999.89</v>
      </c>
      <c r="I83" s="22">
        <v>0</v>
      </c>
      <c r="J83" s="22">
        <v>4140000.2206999999</v>
      </c>
      <c r="K83" s="22">
        <v>0</v>
      </c>
      <c r="L83" s="22">
        <v>0</v>
      </c>
      <c r="M83" s="22">
        <v>0</v>
      </c>
      <c r="N83" s="22"/>
      <c r="O83" s="22">
        <f t="shared" si="32"/>
        <v>10350000.000700001</v>
      </c>
      <c r="R83" s="99">
        <f t="shared" si="37"/>
        <v>0</v>
      </c>
      <c r="S83" s="99">
        <f t="shared" si="34"/>
        <v>0</v>
      </c>
      <c r="T83" s="99">
        <f t="shared" si="38"/>
        <v>3104999.89</v>
      </c>
      <c r="U83" s="90">
        <f t="shared" si="35"/>
        <v>3104999.89</v>
      </c>
      <c r="V83" s="98">
        <f t="shared" si="36"/>
        <v>7245000.1107000001</v>
      </c>
      <c r="W83" s="90">
        <f t="shared" si="30"/>
        <v>10350000.000700001</v>
      </c>
      <c r="X83" s="90">
        <f t="shared" si="31"/>
        <v>0</v>
      </c>
      <c r="Y83" s="88">
        <f t="shared" si="33"/>
        <v>10350000.000700001</v>
      </c>
    </row>
    <row r="84" spans="1:26" s="111" customFormat="1">
      <c r="A84" s="117" t="s">
        <v>326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  <c r="G84" s="22">
        <v>2186507.6591000003</v>
      </c>
      <c r="H84" s="22">
        <v>1609099.7943000002</v>
      </c>
      <c r="I84" s="22">
        <v>2878656.5969000002</v>
      </c>
      <c r="J84" s="22">
        <v>1256878.6047</v>
      </c>
      <c r="K84" s="22">
        <v>0</v>
      </c>
      <c r="L84" s="22">
        <v>0</v>
      </c>
      <c r="M84" s="22">
        <v>1656964.6359000003</v>
      </c>
      <c r="N84" s="22"/>
      <c r="O84" s="117">
        <f t="shared" si="32"/>
        <v>9588107.2909000013</v>
      </c>
      <c r="P84" s="110"/>
      <c r="R84" s="118">
        <f t="shared" si="37"/>
        <v>0</v>
      </c>
      <c r="S84" s="118">
        <f t="shared" si="34"/>
        <v>0</v>
      </c>
      <c r="T84" s="118">
        <f t="shared" si="38"/>
        <v>2186507.6591000003</v>
      </c>
      <c r="U84" s="115">
        <f t="shared" si="35"/>
        <v>2186507.6591000003</v>
      </c>
      <c r="V84" s="119">
        <f t="shared" si="36"/>
        <v>5744634.9959000004</v>
      </c>
      <c r="W84" s="115">
        <f t="shared" si="30"/>
        <v>7931142.6550000012</v>
      </c>
      <c r="X84" s="115">
        <f t="shared" si="31"/>
        <v>1656964.6359000003</v>
      </c>
      <c r="Y84" s="110">
        <f t="shared" si="33"/>
        <v>9588107.2909000013</v>
      </c>
      <c r="Z84" s="110"/>
    </row>
    <row r="85" spans="1:26">
      <c r="A85" s="22" t="s">
        <v>379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465750.55</v>
      </c>
      <c r="H85" s="22">
        <v>465750.55</v>
      </c>
      <c r="I85" s="22">
        <v>0</v>
      </c>
      <c r="J85" s="22">
        <v>620998.89650000003</v>
      </c>
      <c r="K85" s="22">
        <v>0</v>
      </c>
      <c r="L85" s="22">
        <v>0</v>
      </c>
      <c r="M85" s="22">
        <v>0</v>
      </c>
      <c r="N85" s="22"/>
      <c r="O85" s="22">
        <f t="shared" si="32"/>
        <v>1552499.9964999999</v>
      </c>
      <c r="R85" s="99">
        <f t="shared" si="37"/>
        <v>0</v>
      </c>
      <c r="S85" s="99">
        <f t="shared" si="34"/>
        <v>0</v>
      </c>
      <c r="T85" s="99">
        <f t="shared" si="38"/>
        <v>465750.55</v>
      </c>
      <c r="U85" s="90">
        <f t="shared" si="35"/>
        <v>465750.55</v>
      </c>
      <c r="V85" s="98">
        <f t="shared" si="36"/>
        <v>1086749.4465000001</v>
      </c>
      <c r="W85" s="90">
        <f t="shared" si="30"/>
        <v>1552499.9965000001</v>
      </c>
      <c r="X85" s="90">
        <f t="shared" si="31"/>
        <v>0</v>
      </c>
      <c r="Y85" s="88">
        <f t="shared" si="33"/>
        <v>1552499.9965000001</v>
      </c>
    </row>
    <row r="86" spans="1:26">
      <c r="A86" s="22" t="s">
        <v>380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967077.83559999999</v>
      </c>
      <c r="K86" s="22">
        <v>0</v>
      </c>
      <c r="L86" s="22">
        <v>0</v>
      </c>
      <c r="M86" s="22">
        <v>9378429.2329999991</v>
      </c>
      <c r="N86" s="22"/>
      <c r="O86" s="22">
        <f t="shared" si="32"/>
        <v>10345507.068599999</v>
      </c>
      <c r="R86" s="99">
        <f t="shared" si="37"/>
        <v>0</v>
      </c>
      <c r="S86" s="99">
        <f t="shared" si="34"/>
        <v>0</v>
      </c>
      <c r="T86" s="99">
        <f t="shared" si="38"/>
        <v>0</v>
      </c>
      <c r="U86" s="90">
        <f t="shared" si="35"/>
        <v>0</v>
      </c>
      <c r="V86" s="98">
        <f t="shared" si="36"/>
        <v>967077.83559999999</v>
      </c>
      <c r="W86" s="90">
        <f t="shared" si="30"/>
        <v>967077.83559999999</v>
      </c>
      <c r="X86" s="90">
        <f t="shared" si="31"/>
        <v>9378429.2329999991</v>
      </c>
      <c r="Y86" s="88">
        <f t="shared" si="33"/>
        <v>10345507.068599999</v>
      </c>
    </row>
    <row r="87" spans="1:26">
      <c r="A87" s="22" t="s">
        <v>381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3104999.89</v>
      </c>
      <c r="H87" s="22">
        <v>3104999.89</v>
      </c>
      <c r="I87" s="22">
        <v>0</v>
      </c>
      <c r="J87" s="22">
        <v>4140000.2206999999</v>
      </c>
      <c r="K87" s="22">
        <v>0</v>
      </c>
      <c r="L87" s="22">
        <v>0</v>
      </c>
      <c r="M87" s="22">
        <v>0</v>
      </c>
      <c r="N87" s="22"/>
      <c r="O87" s="22">
        <f>SUM(B87:M87)</f>
        <v>10350000.000700001</v>
      </c>
      <c r="R87" s="99">
        <f t="shared" si="37"/>
        <v>0</v>
      </c>
      <c r="S87" s="99">
        <f t="shared" si="34"/>
        <v>0</v>
      </c>
      <c r="T87" s="99">
        <f t="shared" si="38"/>
        <v>3104999.89</v>
      </c>
      <c r="U87" s="90">
        <f t="shared" si="35"/>
        <v>3104999.89</v>
      </c>
      <c r="V87" s="98">
        <f t="shared" si="36"/>
        <v>7245000.1107000001</v>
      </c>
      <c r="W87" s="90">
        <f t="shared" si="30"/>
        <v>10350000.000700001</v>
      </c>
      <c r="X87" s="90">
        <f t="shared" si="31"/>
        <v>0</v>
      </c>
      <c r="Y87" s="88">
        <f t="shared" si="33"/>
        <v>10350000.000700001</v>
      </c>
    </row>
    <row r="88" spans="1:26">
      <c r="A88" s="22" t="s">
        <v>382</v>
      </c>
      <c r="B88" s="22">
        <v>2786250</v>
      </c>
      <c r="C88" s="22">
        <v>2786250</v>
      </c>
      <c r="D88" s="22">
        <v>2786250</v>
      </c>
      <c r="E88" s="22">
        <v>12124059.8749</v>
      </c>
      <c r="F88" s="22">
        <v>24346136.447700001</v>
      </c>
      <c r="G88" s="22">
        <v>2786250</v>
      </c>
      <c r="H88" s="22">
        <v>4072692.19</v>
      </c>
      <c r="I88" s="22">
        <v>3357392.3541999999</v>
      </c>
      <c r="J88" s="22">
        <v>2786250</v>
      </c>
      <c r="K88" s="22">
        <v>2786250</v>
      </c>
      <c r="L88" s="22">
        <v>2786250</v>
      </c>
      <c r="M88" s="22">
        <v>6595969.1332</v>
      </c>
      <c r="N88" s="22"/>
      <c r="O88" s="22">
        <f t="shared" si="32"/>
        <v>70000000</v>
      </c>
      <c r="R88" s="99">
        <f t="shared" si="37"/>
        <v>8358750</v>
      </c>
      <c r="S88" s="99">
        <f t="shared" si="34"/>
        <v>8358750</v>
      </c>
      <c r="T88" s="99">
        <f t="shared" si="38"/>
        <v>39256446.3226</v>
      </c>
      <c r="U88" s="90">
        <f t="shared" si="35"/>
        <v>47615196.3226</v>
      </c>
      <c r="V88" s="98">
        <f t="shared" si="36"/>
        <v>10216334.544199999</v>
      </c>
      <c r="W88" s="90">
        <f t="shared" si="30"/>
        <v>57831530.866799995</v>
      </c>
      <c r="X88" s="90">
        <f t="shared" si="31"/>
        <v>12168469.133200001</v>
      </c>
      <c r="Y88" s="88">
        <f t="shared" si="33"/>
        <v>70000000</v>
      </c>
    </row>
    <row r="89" spans="1:26" s="111" customFormat="1">
      <c r="A89" s="117" t="s">
        <v>383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224076.38670000003</v>
      </c>
      <c r="K89" s="22">
        <v>162539.74739999999</v>
      </c>
      <c r="L89" s="22">
        <v>0</v>
      </c>
      <c r="M89" s="22">
        <v>363780.60149999993</v>
      </c>
      <c r="N89" s="22"/>
      <c r="O89" s="117">
        <f t="shared" si="32"/>
        <v>750396.73560000001</v>
      </c>
      <c r="P89" s="110"/>
      <c r="R89" s="118">
        <f t="shared" si="37"/>
        <v>0</v>
      </c>
      <c r="S89" s="118">
        <f t="shared" si="34"/>
        <v>0</v>
      </c>
      <c r="T89" s="118">
        <f t="shared" si="38"/>
        <v>0</v>
      </c>
      <c r="U89" s="115">
        <f t="shared" si="35"/>
        <v>0</v>
      </c>
      <c r="V89" s="119">
        <f t="shared" si="36"/>
        <v>224076.38670000003</v>
      </c>
      <c r="W89" s="115">
        <f t="shared" si="30"/>
        <v>224076.38670000003</v>
      </c>
      <c r="X89" s="115">
        <f t="shared" si="31"/>
        <v>526320.34889999987</v>
      </c>
      <c r="Y89" s="110">
        <f t="shared" si="33"/>
        <v>750396.7355999999</v>
      </c>
      <c r="Z89" s="110"/>
    </row>
    <row r="90" spans="1:26">
      <c r="A90" s="22" t="s">
        <v>384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55449.916100000002</v>
      </c>
      <c r="L90" s="22">
        <v>0</v>
      </c>
      <c r="M90" s="22">
        <v>151550.08000000002</v>
      </c>
      <c r="N90" s="22"/>
      <c r="O90" s="22">
        <f t="shared" si="32"/>
        <v>206999.99610000002</v>
      </c>
      <c r="R90" s="99">
        <f t="shared" si="37"/>
        <v>0</v>
      </c>
      <c r="S90" s="99">
        <f t="shared" si="34"/>
        <v>0</v>
      </c>
      <c r="T90" s="99">
        <f t="shared" si="38"/>
        <v>0</v>
      </c>
      <c r="U90" s="90">
        <f t="shared" si="35"/>
        <v>0</v>
      </c>
      <c r="V90" s="98">
        <f t="shared" si="36"/>
        <v>0</v>
      </c>
      <c r="W90" s="90">
        <f t="shared" si="30"/>
        <v>0</v>
      </c>
      <c r="X90" s="90">
        <f t="shared" si="31"/>
        <v>206999.99610000002</v>
      </c>
      <c r="Y90" s="88">
        <f t="shared" si="33"/>
        <v>206999.99610000002</v>
      </c>
    </row>
    <row r="91" spans="1:26">
      <c r="A91" s="22" t="s">
        <v>385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3726000.2800000003</v>
      </c>
      <c r="H91" s="22">
        <v>3726000.2800000003</v>
      </c>
      <c r="I91" s="22">
        <v>0</v>
      </c>
      <c r="J91" s="22">
        <v>4967999.4429000001</v>
      </c>
      <c r="K91" s="22">
        <v>0</v>
      </c>
      <c r="L91" s="22">
        <v>0</v>
      </c>
      <c r="M91" s="22">
        <v>0</v>
      </c>
      <c r="N91" s="22"/>
      <c r="O91" s="22">
        <f t="shared" si="32"/>
        <v>12420000.002900001</v>
      </c>
      <c r="R91" s="99">
        <f t="shared" si="37"/>
        <v>0</v>
      </c>
      <c r="S91" s="99">
        <f>SUM(R91)</f>
        <v>0</v>
      </c>
      <c r="T91" s="99">
        <f t="shared" si="38"/>
        <v>3726000.2800000003</v>
      </c>
      <c r="U91" s="90">
        <f t="shared" si="35"/>
        <v>3726000.2800000003</v>
      </c>
      <c r="V91" s="98">
        <f t="shared" si="36"/>
        <v>8693999.7228999995</v>
      </c>
      <c r="W91" s="90">
        <f t="shared" si="30"/>
        <v>12420000.002900001</v>
      </c>
      <c r="X91" s="90">
        <f t="shared" si="31"/>
        <v>0</v>
      </c>
      <c r="Y91" s="88">
        <f t="shared" si="33"/>
        <v>12420000.002900001</v>
      </c>
    </row>
    <row r="92" spans="1:26" s="111" customFormat="1">
      <c r="A92" s="117" t="s">
        <v>386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6520499.9750000006</v>
      </c>
      <c r="H92" s="22">
        <v>6520499.9750000006</v>
      </c>
      <c r="I92" s="22">
        <v>0</v>
      </c>
      <c r="J92" s="22">
        <v>8694000.0525000002</v>
      </c>
      <c r="K92" s="22">
        <v>0</v>
      </c>
      <c r="L92" s="22">
        <v>0</v>
      </c>
      <c r="M92" s="22">
        <v>0</v>
      </c>
      <c r="N92" s="22"/>
      <c r="O92" s="117">
        <f t="shared" si="32"/>
        <v>21735000.002500001</v>
      </c>
      <c r="P92" s="110"/>
      <c r="R92" s="118">
        <f t="shared" si="37"/>
        <v>0</v>
      </c>
      <c r="S92" s="118">
        <f>SUM(R92)</f>
        <v>0</v>
      </c>
      <c r="T92" s="118">
        <f t="shared" si="38"/>
        <v>6520499.9750000006</v>
      </c>
      <c r="U92" s="115">
        <f t="shared" si="35"/>
        <v>6520499.9750000006</v>
      </c>
      <c r="V92" s="119">
        <f t="shared" si="36"/>
        <v>15214500.0275</v>
      </c>
      <c r="W92" s="115">
        <f t="shared" si="30"/>
        <v>21735000.002500001</v>
      </c>
      <c r="X92" s="115">
        <f t="shared" si="31"/>
        <v>0</v>
      </c>
      <c r="Y92" s="110">
        <f t="shared" si="33"/>
        <v>21735000.002500001</v>
      </c>
      <c r="Z92" s="110"/>
    </row>
    <row r="93" spans="1:26">
      <c r="A93" s="22" t="s">
        <v>397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/>
      <c r="O93" s="22">
        <f>SUM(B93:M93)</f>
        <v>0</v>
      </c>
      <c r="R93" s="99">
        <f t="shared" si="37"/>
        <v>0</v>
      </c>
      <c r="S93" s="99">
        <f>SUM(R93)</f>
        <v>0</v>
      </c>
      <c r="T93" s="99">
        <f>SUM(E93+F93+G93)</f>
        <v>0</v>
      </c>
      <c r="U93" s="90">
        <f t="shared" si="35"/>
        <v>0</v>
      </c>
      <c r="V93" s="98">
        <f t="shared" si="36"/>
        <v>0</v>
      </c>
      <c r="W93" s="90">
        <f t="shared" si="30"/>
        <v>0</v>
      </c>
      <c r="X93" s="90">
        <f t="shared" si="31"/>
        <v>0</v>
      </c>
      <c r="Y93" s="88">
        <f t="shared" si="33"/>
        <v>0</v>
      </c>
    </row>
    <row r="94" spans="1:2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R94" s="99"/>
      <c r="S94" s="99"/>
      <c r="T94" s="99"/>
      <c r="V94" s="98"/>
    </row>
    <row r="95" spans="1:2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 t="s">
        <v>1</v>
      </c>
      <c r="R95" s="99"/>
      <c r="S95" s="99"/>
      <c r="T95" s="99"/>
      <c r="U95" s="96"/>
      <c r="V95" s="98"/>
    </row>
    <row r="96" spans="1:26">
      <c r="A96" s="61" t="s">
        <v>118</v>
      </c>
      <c r="B96" s="61">
        <f>+B6+B12+B21+B30+B35+B45+B50+B58+B65+B74+B79</f>
        <v>39502547.859350003</v>
      </c>
      <c r="C96" s="61">
        <f t="shared" ref="C96:M96" si="39">+C6+C12+C21+C30+C35+C45+C50+C58+C65+C74+C79</f>
        <v>38952413.848650008</v>
      </c>
      <c r="D96" s="61">
        <f t="shared" si="39"/>
        <v>57796565.975116655</v>
      </c>
      <c r="E96" s="61">
        <f t="shared" si="39"/>
        <v>53865879.721050002</v>
      </c>
      <c r="F96" s="61">
        <f t="shared" si="39"/>
        <v>69231428.867449999</v>
      </c>
      <c r="G96" s="61">
        <f t="shared" si="39"/>
        <v>77996725.144316658</v>
      </c>
      <c r="H96" s="61">
        <f t="shared" si="39"/>
        <v>89587693.573183328</v>
      </c>
      <c r="I96" s="61">
        <f t="shared" si="39"/>
        <v>57904438.532916665</v>
      </c>
      <c r="J96" s="61">
        <f t="shared" si="39"/>
        <v>84736387.935650006</v>
      </c>
      <c r="K96" s="61">
        <f t="shared" si="39"/>
        <v>66710747.647566676</v>
      </c>
      <c r="L96" s="61">
        <f t="shared" si="39"/>
        <v>58419883.705869995</v>
      </c>
      <c r="M96" s="61">
        <f t="shared" si="39"/>
        <v>77442902.669053346</v>
      </c>
      <c r="N96" s="61"/>
      <c r="O96" s="106">
        <f>+O6+O12+O21+O30+O35+O45+O50+O58+O65+O74+O79</f>
        <v>772147615.48017323</v>
      </c>
      <c r="P96" s="87"/>
      <c r="R96" s="99">
        <f t="shared" si="37"/>
        <v>136251527.68311667</v>
      </c>
      <c r="S96" s="98">
        <f>SUM(R96)</f>
        <v>136251527.68311667</v>
      </c>
      <c r="T96" s="99">
        <f t="shared" si="38"/>
        <v>201094033.73281664</v>
      </c>
      <c r="U96" s="96">
        <f>SUM(S96:T96)</f>
        <v>337345561.41593331</v>
      </c>
      <c r="V96" s="98">
        <f>SUM(H96+I96+J96)</f>
        <v>232228520.04175001</v>
      </c>
      <c r="W96" s="87">
        <f>SUM(U96:V96)</f>
        <v>569574081.45768332</v>
      </c>
      <c r="X96" s="87">
        <f>SUM(K96:M96)</f>
        <v>202573534.02249002</v>
      </c>
      <c r="Y96" s="87">
        <f>SUM(W96:X96)</f>
        <v>772147615.48017335</v>
      </c>
    </row>
    <row r="97" spans="1: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R97" s="99"/>
      <c r="S97" s="99"/>
      <c r="T97" s="99"/>
      <c r="V97" s="99"/>
    </row>
    <row r="98" spans="1:25">
      <c r="A98" s="22"/>
      <c r="B98" s="22"/>
      <c r="C98" s="22"/>
      <c r="D98" s="22">
        <f>SUM(B96:D97)</f>
        <v>136251527.68311667</v>
      </c>
      <c r="E98" s="22"/>
      <c r="F98" s="22"/>
      <c r="G98" s="22">
        <f>SUM(E96:G96)</f>
        <v>201094033.73281664</v>
      </c>
      <c r="H98" s="22"/>
      <c r="I98" s="22"/>
      <c r="J98" s="22">
        <f>SUM(H96:J96)</f>
        <v>232228520.04175001</v>
      </c>
      <c r="K98" s="22"/>
      <c r="L98" s="22"/>
      <c r="M98" s="22">
        <f>SUM(K96:M96)</f>
        <v>202573534.02249002</v>
      </c>
      <c r="N98" s="22"/>
      <c r="O98" s="22">
        <f>SUM(B98:M98)</f>
        <v>772147615.48017335</v>
      </c>
      <c r="R98" s="99"/>
      <c r="S98" s="99"/>
      <c r="T98" s="99"/>
      <c r="V98" s="99"/>
    </row>
    <row r="99" spans="1: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R99" s="99"/>
      <c r="S99" s="99"/>
      <c r="T99" s="99"/>
      <c r="V99" s="99"/>
    </row>
    <row r="100" spans="1: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R100" s="98"/>
      <c r="S100" s="98"/>
      <c r="T100" s="98"/>
      <c r="V100" s="98"/>
      <c r="W100" s="96"/>
      <c r="X100" s="96"/>
      <c r="Y100" s="87"/>
    </row>
  </sheetData>
  <mergeCells count="5">
    <mergeCell ref="A2:O2"/>
    <mergeCell ref="A3:O3"/>
    <mergeCell ref="R4:S4"/>
    <mergeCell ref="T4:U4"/>
    <mergeCell ref="V4:W4"/>
  </mergeCells>
  <phoneticPr fontId="0" type="noConversion"/>
  <pageMargins left="0.15748031496062992" right="0.15748031496062992" top="0.15748031496062992" bottom="0.15748031496062992" header="0" footer="0"/>
  <pageSetup scale="57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2"/>
  <cols>
    <col min="1" max="1" width="41.5703125" style="48" customWidth="1"/>
    <col min="2" max="2" width="14.7109375" style="48" bestFit="1" customWidth="1"/>
    <col min="3" max="3" width="14.85546875" style="48" bestFit="1" customWidth="1"/>
    <col min="4" max="4" width="14.7109375" style="48" bestFit="1" customWidth="1"/>
    <col min="5" max="5" width="14.85546875" style="48" bestFit="1" customWidth="1"/>
    <col min="6" max="6" width="14.7109375" style="48" bestFit="1" customWidth="1"/>
    <col min="7" max="7" width="13.7109375" style="48" customWidth="1"/>
    <col min="8" max="8" width="14.85546875" style="48" bestFit="1" customWidth="1"/>
    <col min="9" max="10" width="14.7109375" style="48" bestFit="1" customWidth="1"/>
    <col min="11" max="11" width="14.85546875" style="48" bestFit="1" customWidth="1"/>
    <col min="12" max="12" width="15.140625" style="48" bestFit="1" customWidth="1"/>
    <col min="13" max="13" width="14.85546875" style="48" bestFit="1" customWidth="1"/>
    <col min="14" max="14" width="16" style="48" customWidth="1"/>
    <col min="15" max="16" width="11.42578125" style="88"/>
    <col min="17" max="18" width="15.28515625" style="88" customWidth="1"/>
    <col min="19" max="19" width="14.28515625" style="88" customWidth="1"/>
    <col min="20" max="20" width="15.5703125" style="90" customWidth="1"/>
    <col min="21" max="21" width="15.85546875" style="88" customWidth="1"/>
    <col min="22" max="22" width="17.7109375" style="90" customWidth="1"/>
    <col min="23" max="23" width="16.7109375" style="90" customWidth="1"/>
    <col min="24" max="24" width="17.42578125" style="88" customWidth="1"/>
    <col min="25" max="16384" width="11.42578125" style="48"/>
  </cols>
  <sheetData>
    <row r="1" spans="1:24" ht="12.75">
      <c r="A1" s="157" t="s">
        <v>332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24">
      <c r="A2" s="149" t="s">
        <v>253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24">
      <c r="A3" s="149" t="s">
        <v>333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24">
      <c r="B4" s="101" t="s">
        <v>119</v>
      </c>
      <c r="C4" s="101" t="s">
        <v>120</v>
      </c>
      <c r="D4" s="101" t="s">
        <v>121</v>
      </c>
      <c r="E4" s="101" t="s">
        <v>122</v>
      </c>
      <c r="F4" s="101" t="s">
        <v>123</v>
      </c>
      <c r="G4" s="101" t="s">
        <v>124</v>
      </c>
      <c r="H4" s="101" t="s">
        <v>125</v>
      </c>
      <c r="I4" s="101" t="s">
        <v>126</v>
      </c>
      <c r="J4" s="101" t="s">
        <v>127</v>
      </c>
      <c r="K4" s="101" t="s">
        <v>128</v>
      </c>
      <c r="L4" s="101" t="s">
        <v>129</v>
      </c>
      <c r="M4" s="101" t="s">
        <v>130</v>
      </c>
      <c r="N4" s="101" t="s">
        <v>18</v>
      </c>
      <c r="Q4" s="156" t="s">
        <v>255</v>
      </c>
      <c r="R4" s="156"/>
      <c r="S4" s="156" t="s">
        <v>260</v>
      </c>
      <c r="T4" s="156"/>
      <c r="U4" s="156" t="s">
        <v>258</v>
      </c>
      <c r="V4" s="156"/>
      <c r="W4" s="93" t="s">
        <v>273</v>
      </c>
      <c r="X4" s="86" t="s">
        <v>252</v>
      </c>
    </row>
    <row r="6" spans="1:24">
      <c r="A6" s="61" t="s">
        <v>161</v>
      </c>
      <c r="B6" s="61">
        <f>SUM(B7:B9)</f>
        <v>17646956.719999999</v>
      </c>
      <c r="C6" s="61">
        <f t="shared" ref="C6:N6" si="0">SUM(C7:C9)</f>
        <v>18910520.280000005</v>
      </c>
      <c r="D6" s="61">
        <f t="shared" si="0"/>
        <v>27697596.710000001</v>
      </c>
      <c r="E6" s="61">
        <f t="shared" si="0"/>
        <v>19278150.940000001</v>
      </c>
      <c r="F6" s="61">
        <f t="shared" si="0"/>
        <v>20279514.849999994</v>
      </c>
      <c r="G6" s="61">
        <f t="shared" si="0"/>
        <v>19736716.810000002</v>
      </c>
      <c r="H6" s="61">
        <f t="shared" si="0"/>
        <v>21855278.859999999</v>
      </c>
      <c r="I6" s="61">
        <f t="shared" si="0"/>
        <v>20537759.389999997</v>
      </c>
      <c r="J6" s="61">
        <f t="shared" si="0"/>
        <v>24352591.350000001</v>
      </c>
      <c r="K6" s="61">
        <f t="shared" si="0"/>
        <v>21689309.149999995</v>
      </c>
      <c r="L6" s="61">
        <f t="shared" si="0"/>
        <v>22245832.670000002</v>
      </c>
      <c r="M6" s="61">
        <f t="shared" si="0"/>
        <v>37714996.229999989</v>
      </c>
      <c r="N6" s="61">
        <f t="shared" si="0"/>
        <v>271945223.95999998</v>
      </c>
      <c r="Q6" s="98">
        <f>SUM(B6:D6)</f>
        <v>64255073.710000001</v>
      </c>
      <c r="R6" s="98">
        <f>SUM(Q6)</f>
        <v>64255073.710000001</v>
      </c>
      <c r="S6" s="98">
        <f>SUM(E6:G6)</f>
        <v>59294382.599999994</v>
      </c>
      <c r="T6" s="96">
        <f>SUM(R6:S6)</f>
        <v>123549456.31</v>
      </c>
      <c r="U6" s="98">
        <f>+H6+I6+J6</f>
        <v>66745629.600000001</v>
      </c>
      <c r="V6" s="96">
        <f>SUM(T6:U6)</f>
        <v>190295085.91</v>
      </c>
      <c r="W6" s="96">
        <f>+K6+L6+M6</f>
        <v>81650138.049999982</v>
      </c>
      <c r="X6" s="87">
        <f>+V6+W6</f>
        <v>271945223.95999998</v>
      </c>
    </row>
    <row r="7" spans="1:24">
      <c r="A7" s="48" t="s">
        <v>162</v>
      </c>
      <c r="B7" s="48">
        <v>13960773.629999999</v>
      </c>
      <c r="C7" s="48">
        <v>14145276.430000003</v>
      </c>
      <c r="D7" s="48">
        <v>21907883.27</v>
      </c>
      <c r="E7" s="48">
        <v>14817898.810000002</v>
      </c>
      <c r="F7" s="48">
        <v>15665307.099999994</v>
      </c>
      <c r="G7" s="48">
        <v>14899520.66</v>
      </c>
      <c r="H7" s="48">
        <v>15286160.189999998</v>
      </c>
      <c r="I7" s="48">
        <v>15558370.209999999</v>
      </c>
      <c r="J7" s="48">
        <v>15491289.110000001</v>
      </c>
      <c r="K7" s="48">
        <v>16328527.879999995</v>
      </c>
      <c r="L7" s="48">
        <v>15562785.48</v>
      </c>
      <c r="M7" s="48">
        <v>29788914.319999993</v>
      </c>
      <c r="N7" s="48">
        <f>SUM(B7:M7)</f>
        <v>203412707.08999997</v>
      </c>
      <c r="Q7" s="99">
        <f>SUM(B7:D7)</f>
        <v>50013933.329999998</v>
      </c>
      <c r="R7" s="99">
        <f t="shared" ref="R7:R72" si="1">SUM(Q7)</f>
        <v>50013933.329999998</v>
      </c>
      <c r="S7" s="99">
        <f>SUM(E7:G7)</f>
        <v>45382726.569999993</v>
      </c>
      <c r="T7" s="90">
        <f t="shared" ref="T7:T72" si="2">SUM(R7:S7)</f>
        <v>95396659.899999991</v>
      </c>
      <c r="U7" s="99">
        <f>+H7+I7+J7</f>
        <v>46335819.509999998</v>
      </c>
      <c r="V7" s="90">
        <f>SUM(T7:U7)</f>
        <v>141732479.41</v>
      </c>
      <c r="W7" s="90">
        <f>+K7+L7+M7</f>
        <v>61680227.679999992</v>
      </c>
      <c r="X7" s="88">
        <f>+V7+W7</f>
        <v>203412707.08999997</v>
      </c>
    </row>
    <row r="8" spans="1:24">
      <c r="A8" s="48" t="s">
        <v>163</v>
      </c>
      <c r="B8" s="48">
        <v>166596.01</v>
      </c>
      <c r="C8" s="48">
        <v>2297062.31</v>
      </c>
      <c r="D8" s="48">
        <v>3182391.4299999997</v>
      </c>
      <c r="E8" s="48">
        <v>1625654.3800000001</v>
      </c>
      <c r="F8" s="48">
        <v>1773599.4300000002</v>
      </c>
      <c r="G8" s="48">
        <v>1757682.4000000001</v>
      </c>
      <c r="H8" s="48">
        <v>1727447.2100000002</v>
      </c>
      <c r="I8" s="48">
        <v>1083230.8600000001</v>
      </c>
      <c r="J8" s="48">
        <v>2136994.0999999996</v>
      </c>
      <c r="K8" s="48">
        <v>1733914.5099999998</v>
      </c>
      <c r="L8" s="48">
        <v>1150530.98</v>
      </c>
      <c r="M8" s="48">
        <v>3501908.1699999995</v>
      </c>
      <c r="N8" s="48">
        <f>SUM(B8:M8)</f>
        <v>22137011.789999999</v>
      </c>
      <c r="Q8" s="99">
        <f>SUM(B8:D8)</f>
        <v>5646049.75</v>
      </c>
      <c r="R8" s="99">
        <f t="shared" si="1"/>
        <v>5646049.75</v>
      </c>
      <c r="S8" s="99">
        <f t="shared" ref="S8:S55" si="3">SUM(E8:G8)</f>
        <v>5156936.2100000009</v>
      </c>
      <c r="T8" s="90">
        <f t="shared" si="2"/>
        <v>10802985.960000001</v>
      </c>
      <c r="U8" s="99">
        <f>+H8+I8+J8</f>
        <v>4947672.17</v>
      </c>
      <c r="V8" s="90">
        <f>SUM(T8:U8)</f>
        <v>15750658.130000001</v>
      </c>
      <c r="W8" s="90">
        <f t="shared" ref="W8:W55" si="4">+K8+L8+M8</f>
        <v>6386353.6599999992</v>
      </c>
      <c r="X8" s="88">
        <f t="shared" ref="X8:X55" si="5">+V8+W8</f>
        <v>22137011.789999999</v>
      </c>
    </row>
    <row r="9" spans="1:24">
      <c r="A9" s="48" t="s">
        <v>164</v>
      </c>
      <c r="B9" s="48">
        <v>3519587.08</v>
      </c>
      <c r="C9" s="48">
        <v>2468181.5400000005</v>
      </c>
      <c r="D9" s="48">
        <v>2607322.0100000002</v>
      </c>
      <c r="E9" s="48">
        <v>2834597.7499999995</v>
      </c>
      <c r="F9" s="48">
        <v>2840608.32</v>
      </c>
      <c r="G9" s="48">
        <v>3079513.75</v>
      </c>
      <c r="H9" s="48">
        <v>4841671.46</v>
      </c>
      <c r="I9" s="48">
        <v>3896158.3199999994</v>
      </c>
      <c r="J9" s="48">
        <v>6724308.1400000006</v>
      </c>
      <c r="K9" s="48">
        <v>3626866.7600000002</v>
      </c>
      <c r="L9" s="48">
        <v>5532516.2100000009</v>
      </c>
      <c r="M9" s="48">
        <v>4424173.7399999993</v>
      </c>
      <c r="N9" s="48">
        <f>SUM(B9:M9)</f>
        <v>46395505.080000006</v>
      </c>
      <c r="Q9" s="99">
        <f>SUM(B9:D9)</f>
        <v>8595090.6300000008</v>
      </c>
      <c r="R9" s="99">
        <f t="shared" si="1"/>
        <v>8595090.6300000008</v>
      </c>
      <c r="S9" s="99">
        <f t="shared" si="3"/>
        <v>8754719.8200000003</v>
      </c>
      <c r="T9" s="90">
        <f t="shared" si="2"/>
        <v>17349810.450000003</v>
      </c>
      <c r="U9" s="99">
        <f t="shared" ref="U9:U55" si="6">+H9+I9+J9</f>
        <v>15462137.92</v>
      </c>
      <c r="V9" s="90">
        <f>SUM(T9:U9)</f>
        <v>32811948.370000005</v>
      </c>
      <c r="W9" s="90">
        <f t="shared" si="4"/>
        <v>13583556.710000001</v>
      </c>
      <c r="X9" s="88">
        <f t="shared" si="5"/>
        <v>46395505.080000006</v>
      </c>
    </row>
    <row r="10" spans="1:24">
      <c r="N10" s="48" t="s">
        <v>1</v>
      </c>
      <c r="Q10" s="99"/>
      <c r="R10" s="98"/>
      <c r="S10" s="99"/>
      <c r="T10" s="96"/>
      <c r="U10" s="99"/>
    </row>
    <row r="11" spans="1:24">
      <c r="A11" s="61" t="s">
        <v>165</v>
      </c>
      <c r="B11" s="61">
        <f t="shared" ref="B11:N11" si="7">SUM(B12:B17)</f>
        <v>10640861.34</v>
      </c>
      <c r="C11" s="61">
        <f t="shared" si="7"/>
        <v>6867384.46</v>
      </c>
      <c r="D11" s="61">
        <f t="shared" si="7"/>
        <v>-799015.86999999988</v>
      </c>
      <c r="E11" s="61">
        <f t="shared" si="7"/>
        <v>1458014.8900000001</v>
      </c>
      <c r="F11" s="61">
        <f t="shared" si="7"/>
        <v>9158572.0100000016</v>
      </c>
      <c r="G11" s="61">
        <f t="shared" si="7"/>
        <v>6897490.4799999995</v>
      </c>
      <c r="H11" s="61">
        <f t="shared" si="7"/>
        <v>-29607.310000000274</v>
      </c>
      <c r="I11" s="61">
        <f t="shared" si="7"/>
        <v>5384506</v>
      </c>
      <c r="J11" s="61">
        <f t="shared" si="7"/>
        <v>7278026.5999999996</v>
      </c>
      <c r="K11" s="61">
        <f t="shared" si="7"/>
        <v>5178883.3100000005</v>
      </c>
      <c r="L11" s="61">
        <f t="shared" si="7"/>
        <v>1995145.6</v>
      </c>
      <c r="M11" s="61">
        <f t="shared" si="7"/>
        <v>1043103.4099999996</v>
      </c>
      <c r="N11" s="61">
        <f t="shared" si="7"/>
        <v>55073364.920000002</v>
      </c>
      <c r="Q11" s="98">
        <f t="shared" ref="Q11:Q17" si="8">SUM(B11:D11)</f>
        <v>16709229.930000002</v>
      </c>
      <c r="R11" s="98">
        <f t="shared" si="1"/>
        <v>16709229.930000002</v>
      </c>
      <c r="S11" s="98">
        <f>SUM(E11:G11)</f>
        <v>17514077.380000003</v>
      </c>
      <c r="T11" s="96">
        <f t="shared" si="2"/>
        <v>34223307.310000002</v>
      </c>
      <c r="U11" s="98">
        <f>+H11+I11+J11</f>
        <v>12632925.289999999</v>
      </c>
      <c r="V11" s="96">
        <f t="shared" ref="V11:V17" si="9">SUM(T11:U11)</f>
        <v>46856232.600000001</v>
      </c>
      <c r="W11" s="96">
        <f>+K11+L11+M11</f>
        <v>8217132.3199999994</v>
      </c>
      <c r="X11" s="87">
        <f>+V11+W11</f>
        <v>55073364.920000002</v>
      </c>
    </row>
    <row r="12" spans="1:24">
      <c r="A12" s="48" t="s">
        <v>166</v>
      </c>
      <c r="B12" s="48">
        <v>5237869.1399999997</v>
      </c>
      <c r="C12" s="48">
        <v>4014818.98</v>
      </c>
      <c r="D12" s="48">
        <v>-1033020.3099999999</v>
      </c>
      <c r="E12" s="48">
        <v>827453.23</v>
      </c>
      <c r="F12" s="48">
        <v>769221.6</v>
      </c>
      <c r="G12" s="48">
        <v>2210872.2599999998</v>
      </c>
      <c r="H12" s="48">
        <v>-3098709.37</v>
      </c>
      <c r="I12" s="48">
        <v>99107</v>
      </c>
      <c r="J12" s="48">
        <v>2343190.6399999997</v>
      </c>
      <c r="K12" s="48">
        <v>-804513.12</v>
      </c>
      <c r="L12" s="48">
        <v>-1835190.47</v>
      </c>
      <c r="M12" s="48">
        <v>-3041145.5100000002</v>
      </c>
      <c r="N12" s="48">
        <f t="shared" ref="N12:N17" si="10">SUM(B12:M12)</f>
        <v>5689954.0699999984</v>
      </c>
      <c r="Q12" s="99">
        <f t="shared" si="8"/>
        <v>8219667.8099999996</v>
      </c>
      <c r="R12" s="99">
        <f t="shared" si="1"/>
        <v>8219667.8099999996</v>
      </c>
      <c r="S12" s="99">
        <f t="shared" si="3"/>
        <v>3807547.09</v>
      </c>
      <c r="T12" s="90">
        <f t="shared" si="2"/>
        <v>12027214.899999999</v>
      </c>
      <c r="U12" s="99">
        <f t="shared" si="6"/>
        <v>-656411.73000000045</v>
      </c>
      <c r="V12" s="90">
        <f t="shared" si="9"/>
        <v>11370803.169999998</v>
      </c>
      <c r="W12" s="90">
        <f t="shared" si="4"/>
        <v>-5680849.0999999996</v>
      </c>
      <c r="X12" s="88">
        <f t="shared" si="5"/>
        <v>5689954.0699999984</v>
      </c>
    </row>
    <row r="13" spans="1:24">
      <c r="A13" s="48" t="s">
        <v>167</v>
      </c>
      <c r="B13" s="48">
        <v>5402992.2000000002</v>
      </c>
      <c r="C13" s="48">
        <v>2534819.48</v>
      </c>
      <c r="D13" s="48">
        <v>0</v>
      </c>
      <c r="E13" s="48">
        <v>0</v>
      </c>
      <c r="F13" s="48">
        <v>7909992.8700000001</v>
      </c>
      <c r="G13" s="48">
        <v>2914214.82</v>
      </c>
      <c r="H13" s="48">
        <v>2900048.82</v>
      </c>
      <c r="I13" s="48">
        <v>2756174.51</v>
      </c>
      <c r="J13" s="48">
        <v>3066667.33</v>
      </c>
      <c r="K13" s="48">
        <v>2934101.24</v>
      </c>
      <c r="L13" s="48">
        <v>3076507.72</v>
      </c>
      <c r="M13" s="48">
        <v>3095551.57</v>
      </c>
      <c r="N13" s="48">
        <f t="shared" si="10"/>
        <v>36591070.560000002</v>
      </c>
      <c r="Q13" s="99">
        <f t="shared" si="8"/>
        <v>7937811.6799999997</v>
      </c>
      <c r="R13" s="99">
        <f t="shared" si="1"/>
        <v>7937811.6799999997</v>
      </c>
      <c r="S13" s="99">
        <f t="shared" si="3"/>
        <v>10824207.689999999</v>
      </c>
      <c r="T13" s="90">
        <f t="shared" si="2"/>
        <v>18762019.369999997</v>
      </c>
      <c r="U13" s="99">
        <f t="shared" si="6"/>
        <v>8722890.6600000001</v>
      </c>
      <c r="V13" s="90">
        <f t="shared" si="9"/>
        <v>27484910.029999997</v>
      </c>
      <c r="W13" s="90">
        <f t="shared" si="4"/>
        <v>9106160.5300000012</v>
      </c>
      <c r="X13" s="88">
        <f t="shared" si="5"/>
        <v>36591070.560000002</v>
      </c>
    </row>
    <row r="14" spans="1:24">
      <c r="A14" s="48" t="s">
        <v>168</v>
      </c>
      <c r="B14" s="48">
        <v>0</v>
      </c>
      <c r="C14" s="48">
        <v>196016</v>
      </c>
      <c r="D14" s="48">
        <v>0</v>
      </c>
      <c r="E14" s="48">
        <v>598464.30000000005</v>
      </c>
      <c r="F14" s="48">
        <v>436420.16000000003</v>
      </c>
      <c r="G14" s="48">
        <v>1349039.28</v>
      </c>
      <c r="H14" s="48">
        <v>0</v>
      </c>
      <c r="I14" s="48">
        <v>673963.07</v>
      </c>
      <c r="J14" s="48">
        <v>264161.24</v>
      </c>
      <c r="K14" s="48">
        <v>14616</v>
      </c>
      <c r="L14" s="48">
        <v>0</v>
      </c>
      <c r="M14" s="48">
        <v>649223.46</v>
      </c>
      <c r="N14" s="48">
        <f t="shared" si="10"/>
        <v>4181903.51</v>
      </c>
      <c r="Q14" s="99">
        <f t="shared" si="8"/>
        <v>196016</v>
      </c>
      <c r="R14" s="99">
        <f t="shared" si="1"/>
        <v>196016</v>
      </c>
      <c r="S14" s="99">
        <f t="shared" si="3"/>
        <v>2383923.7400000002</v>
      </c>
      <c r="T14" s="90">
        <f t="shared" si="2"/>
        <v>2579939.7400000002</v>
      </c>
      <c r="U14" s="99">
        <f t="shared" si="6"/>
        <v>938124.30999999994</v>
      </c>
      <c r="V14" s="90">
        <f t="shared" si="9"/>
        <v>3518064.0500000003</v>
      </c>
      <c r="W14" s="90">
        <f t="shared" si="4"/>
        <v>663839.46</v>
      </c>
      <c r="X14" s="88">
        <f t="shared" si="5"/>
        <v>4181903.5100000002</v>
      </c>
    </row>
    <row r="15" spans="1:24">
      <c r="A15" s="48" t="s">
        <v>169</v>
      </c>
      <c r="B15" s="48">
        <v>0</v>
      </c>
      <c r="C15" s="48">
        <v>121730</v>
      </c>
      <c r="D15" s="48">
        <v>228204.44</v>
      </c>
      <c r="E15" s="48">
        <v>32097.360000000001</v>
      </c>
      <c r="F15" s="48">
        <v>42937.380000000005</v>
      </c>
      <c r="G15" s="48">
        <v>362851.56</v>
      </c>
      <c r="H15" s="48">
        <v>93872.57</v>
      </c>
      <c r="I15" s="48">
        <v>1771612.6</v>
      </c>
      <c r="J15" s="48">
        <v>1604007.39</v>
      </c>
      <c r="K15" s="48">
        <v>3034237.79</v>
      </c>
      <c r="L15" s="48">
        <v>737937.35999999987</v>
      </c>
      <c r="M15" s="48">
        <v>194401.5</v>
      </c>
      <c r="N15" s="48">
        <f t="shared" si="10"/>
        <v>8223889.9499999993</v>
      </c>
      <c r="Q15" s="99">
        <f t="shared" si="8"/>
        <v>349934.44</v>
      </c>
      <c r="R15" s="99">
        <f t="shared" si="1"/>
        <v>349934.44</v>
      </c>
      <c r="S15" s="99">
        <f t="shared" si="3"/>
        <v>437886.3</v>
      </c>
      <c r="T15" s="90">
        <f t="shared" si="2"/>
        <v>787820.74</v>
      </c>
      <c r="U15" s="99">
        <f t="shared" si="6"/>
        <v>3469492.56</v>
      </c>
      <c r="V15" s="90">
        <f t="shared" si="9"/>
        <v>4257313.3</v>
      </c>
      <c r="W15" s="90">
        <f t="shared" si="4"/>
        <v>3966576.65</v>
      </c>
      <c r="X15" s="88">
        <f t="shared" si="5"/>
        <v>8223889.9499999993</v>
      </c>
    </row>
    <row r="16" spans="1:24">
      <c r="A16" s="48" t="s">
        <v>170</v>
      </c>
      <c r="B16" s="48">
        <v>0</v>
      </c>
      <c r="C16" s="48">
        <v>0</v>
      </c>
      <c r="D16" s="48">
        <v>5800</v>
      </c>
      <c r="E16" s="48">
        <v>0</v>
      </c>
      <c r="F16" s="48">
        <v>0</v>
      </c>
      <c r="G16" s="48">
        <v>60512.56</v>
      </c>
      <c r="H16" s="48">
        <v>75180.67</v>
      </c>
      <c r="I16" s="48">
        <v>83648.820000000007</v>
      </c>
      <c r="J16" s="48">
        <v>0</v>
      </c>
      <c r="K16" s="48">
        <v>441.4</v>
      </c>
      <c r="L16" s="48">
        <v>15890.99</v>
      </c>
      <c r="M16" s="48">
        <v>145072.39000000001</v>
      </c>
      <c r="N16" s="48">
        <f t="shared" si="10"/>
        <v>386546.82999999996</v>
      </c>
      <c r="Q16" s="99">
        <f t="shared" si="8"/>
        <v>5800</v>
      </c>
      <c r="R16" s="99">
        <f t="shared" si="1"/>
        <v>5800</v>
      </c>
      <c r="S16" s="99">
        <f t="shared" si="3"/>
        <v>60512.56</v>
      </c>
      <c r="T16" s="90">
        <f t="shared" si="2"/>
        <v>66312.56</v>
      </c>
      <c r="U16" s="99">
        <f t="shared" si="6"/>
        <v>158829.49</v>
      </c>
      <c r="V16" s="90">
        <f t="shared" si="9"/>
        <v>225142.05</v>
      </c>
      <c r="W16" s="90">
        <f t="shared" si="4"/>
        <v>161404.78000000003</v>
      </c>
      <c r="X16" s="88">
        <f t="shared" si="5"/>
        <v>386546.83</v>
      </c>
    </row>
    <row r="17" spans="1:24">
      <c r="A17" s="48" t="s">
        <v>117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f t="shared" si="10"/>
        <v>0</v>
      </c>
      <c r="Q17" s="99">
        <f t="shared" si="8"/>
        <v>0</v>
      </c>
      <c r="R17" s="99">
        <f t="shared" si="1"/>
        <v>0</v>
      </c>
      <c r="S17" s="99">
        <f t="shared" si="3"/>
        <v>0</v>
      </c>
      <c r="T17" s="90">
        <f t="shared" si="2"/>
        <v>0</v>
      </c>
      <c r="U17" s="99">
        <f t="shared" si="6"/>
        <v>0</v>
      </c>
      <c r="V17" s="90">
        <f t="shared" si="9"/>
        <v>0</v>
      </c>
      <c r="W17" s="90">
        <f t="shared" si="4"/>
        <v>0</v>
      </c>
      <c r="X17" s="88">
        <f t="shared" si="5"/>
        <v>0</v>
      </c>
    </row>
    <row r="18" spans="1:24">
      <c r="N18" s="48" t="s">
        <v>1</v>
      </c>
      <c r="Q18" s="99"/>
      <c r="R18" s="99"/>
      <c r="S18" s="99"/>
      <c r="U18" s="99"/>
    </row>
    <row r="19" spans="1:24">
      <c r="A19" s="61" t="s">
        <v>171</v>
      </c>
      <c r="B19" s="61">
        <f>SUM(B20:B26)</f>
        <v>509418.40000000008</v>
      </c>
      <c r="C19" s="61">
        <f t="shared" ref="C19:N19" si="11">SUM(C20:C26)</f>
        <v>497052.00000000006</v>
      </c>
      <c r="D19" s="61">
        <f t="shared" si="11"/>
        <v>417931.84</v>
      </c>
      <c r="E19" s="61">
        <f t="shared" si="11"/>
        <v>1028933.34</v>
      </c>
      <c r="F19" s="61">
        <f t="shared" si="11"/>
        <v>1260882.73</v>
      </c>
      <c r="G19" s="61">
        <f t="shared" si="11"/>
        <v>2006967.64</v>
      </c>
      <c r="H19" s="61">
        <f t="shared" si="11"/>
        <v>1405039.5900000003</v>
      </c>
      <c r="I19" s="61">
        <f t="shared" si="11"/>
        <v>1680222.56</v>
      </c>
      <c r="J19" s="61">
        <f t="shared" si="11"/>
        <v>4452159.9699999988</v>
      </c>
      <c r="K19" s="61">
        <f t="shared" si="11"/>
        <v>2503199.87</v>
      </c>
      <c r="L19" s="61">
        <f t="shared" si="11"/>
        <v>1282824.8299999998</v>
      </c>
      <c r="M19" s="61">
        <f t="shared" si="11"/>
        <v>3970891.13</v>
      </c>
      <c r="N19" s="61">
        <f t="shared" si="11"/>
        <v>21015523.899999999</v>
      </c>
      <c r="Q19" s="98">
        <f>SUM(B19:D19)</f>
        <v>1424402.2400000002</v>
      </c>
      <c r="R19" s="98">
        <f t="shared" si="1"/>
        <v>1424402.2400000002</v>
      </c>
      <c r="S19" s="98">
        <f>SUM(E19:G19)</f>
        <v>4296783.71</v>
      </c>
      <c r="T19" s="96">
        <f t="shared" si="2"/>
        <v>5721185.9500000002</v>
      </c>
      <c r="U19" s="98">
        <f>+H19+I19+J19</f>
        <v>7537422.1199999992</v>
      </c>
      <c r="V19" s="96">
        <f t="shared" ref="V19:V25" si="12">SUM(T19:U19)</f>
        <v>13258608.07</v>
      </c>
      <c r="W19" s="96">
        <f>+K19+L19+M19</f>
        <v>7756915.8300000001</v>
      </c>
      <c r="X19" s="87">
        <f>+V19+W19</f>
        <v>21015523.899999999</v>
      </c>
    </row>
    <row r="20" spans="1:24">
      <c r="A20" s="48" t="s">
        <v>172</v>
      </c>
      <c r="B20" s="48">
        <v>3500</v>
      </c>
      <c r="C20" s="48">
        <v>0</v>
      </c>
      <c r="D20" s="48">
        <v>0</v>
      </c>
      <c r="E20" s="48">
        <v>41000</v>
      </c>
      <c r="F20" s="48">
        <v>32864.400000000001</v>
      </c>
      <c r="G20" s="48">
        <v>506800</v>
      </c>
      <c r="H20" s="48">
        <v>108829</v>
      </c>
      <c r="I20" s="48">
        <v>124514</v>
      </c>
      <c r="J20" s="48">
        <v>3500</v>
      </c>
      <c r="K20" s="48">
        <v>19000</v>
      </c>
      <c r="L20" s="48">
        <v>0</v>
      </c>
      <c r="M20" s="48">
        <v>0</v>
      </c>
      <c r="N20" s="48">
        <f t="shared" ref="N20:N25" si="13">SUM(B20:M20)</f>
        <v>840007.4</v>
      </c>
      <c r="Q20" s="99">
        <f t="shared" ref="Q20:Q25" si="14">SUM(B20:D20)</f>
        <v>3500</v>
      </c>
      <c r="R20" s="99">
        <f t="shared" si="1"/>
        <v>3500</v>
      </c>
      <c r="S20" s="99">
        <f t="shared" si="3"/>
        <v>580664.4</v>
      </c>
      <c r="T20" s="90">
        <f t="shared" si="2"/>
        <v>584164.4</v>
      </c>
      <c r="U20" s="99">
        <f t="shared" si="6"/>
        <v>236843</v>
      </c>
      <c r="V20" s="90">
        <f t="shared" si="12"/>
        <v>821007.4</v>
      </c>
      <c r="W20" s="90">
        <f t="shared" si="4"/>
        <v>19000</v>
      </c>
      <c r="X20" s="88">
        <f t="shared" si="5"/>
        <v>840007.4</v>
      </c>
    </row>
    <row r="21" spans="1:24">
      <c r="A21" s="48" t="s">
        <v>173</v>
      </c>
      <c r="B21" s="48">
        <v>315332.46000000002</v>
      </c>
      <c r="C21" s="48">
        <v>354322.24000000005</v>
      </c>
      <c r="D21" s="48">
        <v>333098.61</v>
      </c>
      <c r="E21" s="48">
        <v>701588.39</v>
      </c>
      <c r="F21" s="48">
        <v>867637.43</v>
      </c>
      <c r="G21" s="48">
        <v>1244465.7</v>
      </c>
      <c r="H21" s="48">
        <v>517048.10000000003</v>
      </c>
      <c r="I21" s="48">
        <v>1364425.8499999999</v>
      </c>
      <c r="J21" s="48">
        <v>3294699.6299999994</v>
      </c>
      <c r="K21" s="48">
        <v>1406909.74</v>
      </c>
      <c r="L21" s="48">
        <v>940592.39999999991</v>
      </c>
      <c r="M21" s="48">
        <v>2985625.0700000003</v>
      </c>
      <c r="N21" s="48">
        <f t="shared" si="13"/>
        <v>14325745.619999999</v>
      </c>
      <c r="Q21" s="99">
        <f t="shared" si="14"/>
        <v>1002753.31</v>
      </c>
      <c r="R21" s="99">
        <f t="shared" si="1"/>
        <v>1002753.31</v>
      </c>
      <c r="S21" s="99">
        <f t="shared" si="3"/>
        <v>2813691.52</v>
      </c>
      <c r="T21" s="90">
        <f t="shared" si="2"/>
        <v>3816444.83</v>
      </c>
      <c r="U21" s="99">
        <f t="shared" si="6"/>
        <v>5176173.5799999991</v>
      </c>
      <c r="V21" s="90">
        <f t="shared" si="12"/>
        <v>8992618.4100000001</v>
      </c>
      <c r="W21" s="90">
        <f t="shared" si="4"/>
        <v>5333127.21</v>
      </c>
      <c r="X21" s="88">
        <f t="shared" si="5"/>
        <v>14325745.620000001</v>
      </c>
    </row>
    <row r="22" spans="1:24">
      <c r="A22" s="48" t="s">
        <v>174</v>
      </c>
      <c r="B22" s="48">
        <v>89467.6</v>
      </c>
      <c r="C22" s="48">
        <v>13331</v>
      </c>
      <c r="D22" s="48">
        <v>102985.67000000001</v>
      </c>
      <c r="E22" s="48">
        <v>195506.62</v>
      </c>
      <c r="F22" s="48">
        <v>35412.71</v>
      </c>
      <c r="G22" s="48">
        <v>92282.989999999991</v>
      </c>
      <c r="H22" s="48">
        <v>49999.03</v>
      </c>
      <c r="I22" s="48">
        <v>98050.55</v>
      </c>
      <c r="J22" s="48">
        <v>71538.540000000008</v>
      </c>
      <c r="K22" s="48">
        <v>65826.86</v>
      </c>
      <c r="L22" s="48">
        <v>273661</v>
      </c>
      <c r="M22" s="48">
        <v>111619.3</v>
      </c>
      <c r="N22" s="48">
        <f t="shared" si="13"/>
        <v>1199681.8700000003</v>
      </c>
      <c r="Q22" s="99">
        <f t="shared" si="14"/>
        <v>205784.27000000002</v>
      </c>
      <c r="R22" s="99">
        <f t="shared" si="1"/>
        <v>205784.27000000002</v>
      </c>
      <c r="S22" s="99">
        <f t="shared" si="3"/>
        <v>323202.31999999995</v>
      </c>
      <c r="T22" s="90">
        <f t="shared" si="2"/>
        <v>528986.59</v>
      </c>
      <c r="U22" s="99">
        <f t="shared" si="6"/>
        <v>219588.12000000002</v>
      </c>
      <c r="V22" s="90">
        <f t="shared" si="12"/>
        <v>748574.71</v>
      </c>
      <c r="W22" s="90">
        <f t="shared" si="4"/>
        <v>451107.16</v>
      </c>
      <c r="X22" s="88">
        <f t="shared" si="5"/>
        <v>1199681.8699999999</v>
      </c>
    </row>
    <row r="23" spans="1:24">
      <c r="A23" s="48" t="s">
        <v>175</v>
      </c>
      <c r="B23" s="48">
        <v>0</v>
      </c>
      <c r="C23" s="48">
        <v>7600.32</v>
      </c>
      <c r="D23" s="48">
        <v>24000</v>
      </c>
      <c r="E23" s="48">
        <v>76295.600000000006</v>
      </c>
      <c r="F23" s="48">
        <v>73832</v>
      </c>
      <c r="G23" s="48">
        <v>60200.12</v>
      </c>
      <c r="H23" s="48">
        <v>803140.88</v>
      </c>
      <c r="I23" s="48">
        <v>33536.1</v>
      </c>
      <c r="J23" s="48">
        <v>462550.86000000004</v>
      </c>
      <c r="K23" s="48">
        <v>112230</v>
      </c>
      <c r="L23" s="48">
        <v>12553.43</v>
      </c>
      <c r="M23" s="48">
        <v>91292</v>
      </c>
      <c r="N23" s="48">
        <f t="shared" si="13"/>
        <v>1757231.31</v>
      </c>
      <c r="Q23" s="99">
        <f t="shared" si="14"/>
        <v>31600.32</v>
      </c>
      <c r="R23" s="99">
        <f t="shared" si="1"/>
        <v>31600.32</v>
      </c>
      <c r="S23" s="99">
        <f t="shared" si="3"/>
        <v>210327.72</v>
      </c>
      <c r="T23" s="90">
        <f t="shared" si="2"/>
        <v>241928.04</v>
      </c>
      <c r="U23" s="99">
        <f t="shared" si="6"/>
        <v>1299227.8400000001</v>
      </c>
      <c r="V23" s="90">
        <f t="shared" si="12"/>
        <v>1541155.8800000001</v>
      </c>
      <c r="W23" s="90">
        <f t="shared" si="4"/>
        <v>216075.43</v>
      </c>
      <c r="X23" s="88">
        <f t="shared" si="5"/>
        <v>1757231.31</v>
      </c>
    </row>
    <row r="24" spans="1:24">
      <c r="A24" s="48" t="s">
        <v>389</v>
      </c>
      <c r="B24" s="48">
        <v>100000</v>
      </c>
      <c r="C24" s="48">
        <v>100000</v>
      </c>
      <c r="D24" s="48">
        <v>-55000</v>
      </c>
      <c r="E24" s="48">
        <v>0</v>
      </c>
      <c r="F24" s="48">
        <v>9762.56</v>
      </c>
      <c r="G24" s="48">
        <v>44815.199999999997</v>
      </c>
      <c r="H24" s="48">
        <v>-93426.4</v>
      </c>
      <c r="I24" s="48">
        <v>0</v>
      </c>
      <c r="J24" s="48">
        <v>0</v>
      </c>
      <c r="K24" s="48">
        <v>27373.599999999999</v>
      </c>
      <c r="L24" s="48">
        <v>23340</v>
      </c>
      <c r="M24" s="48">
        <v>114964</v>
      </c>
      <c r="N24" s="48">
        <f>SUM(B24:M24)</f>
        <v>271828.96000000002</v>
      </c>
      <c r="Q24" s="99">
        <f t="shared" si="14"/>
        <v>145000</v>
      </c>
      <c r="R24" s="99">
        <f t="shared" si="1"/>
        <v>145000</v>
      </c>
      <c r="S24" s="99">
        <f t="shared" si="3"/>
        <v>54577.759999999995</v>
      </c>
      <c r="T24" s="90">
        <f t="shared" si="2"/>
        <v>199577.76</v>
      </c>
      <c r="U24" s="99">
        <f t="shared" si="6"/>
        <v>-93426.4</v>
      </c>
      <c r="V24" s="90">
        <f t="shared" si="12"/>
        <v>106151.36000000002</v>
      </c>
      <c r="W24" s="90">
        <f t="shared" si="4"/>
        <v>165677.6</v>
      </c>
      <c r="X24" s="88">
        <f t="shared" si="5"/>
        <v>271828.96000000002</v>
      </c>
    </row>
    <row r="25" spans="1:24">
      <c r="A25" s="48" t="s">
        <v>117</v>
      </c>
      <c r="B25" s="48">
        <v>1118.3399999999999</v>
      </c>
      <c r="C25" s="48">
        <v>21798.44</v>
      </c>
      <c r="D25" s="48">
        <v>12847.56</v>
      </c>
      <c r="E25" s="48">
        <v>14542.73</v>
      </c>
      <c r="F25" s="48">
        <v>241373.62999999998</v>
      </c>
      <c r="G25" s="48">
        <v>58403.63</v>
      </c>
      <c r="H25" s="48">
        <v>19448.98</v>
      </c>
      <c r="I25" s="48">
        <v>59696.06</v>
      </c>
      <c r="J25" s="48">
        <v>144222.79999999999</v>
      </c>
      <c r="K25" s="48">
        <v>815692.47</v>
      </c>
      <c r="L25" s="48">
        <v>32678</v>
      </c>
      <c r="M25" s="48">
        <v>655563.4</v>
      </c>
      <c r="N25" s="48">
        <f t="shared" si="13"/>
        <v>2077386.04</v>
      </c>
      <c r="Q25" s="99">
        <f t="shared" si="14"/>
        <v>35764.339999999997</v>
      </c>
      <c r="R25" s="99">
        <f t="shared" si="1"/>
        <v>35764.339999999997</v>
      </c>
      <c r="S25" s="99">
        <f t="shared" si="3"/>
        <v>314319.99</v>
      </c>
      <c r="T25" s="90">
        <f t="shared" si="2"/>
        <v>350084.32999999996</v>
      </c>
      <c r="U25" s="99">
        <f t="shared" si="6"/>
        <v>223367.83999999997</v>
      </c>
      <c r="V25" s="90">
        <f t="shared" si="12"/>
        <v>573452.16999999993</v>
      </c>
      <c r="W25" s="90">
        <f t="shared" si="4"/>
        <v>1503933.87</v>
      </c>
      <c r="X25" s="88">
        <f t="shared" si="5"/>
        <v>2077386.04</v>
      </c>
    </row>
    <row r="26" spans="1:24">
      <c r="A26" s="48" t="s">
        <v>390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475648.14</v>
      </c>
      <c r="K26" s="48">
        <v>56167.199999999997</v>
      </c>
      <c r="L26" s="48">
        <v>0</v>
      </c>
      <c r="M26" s="48">
        <v>11827.36</v>
      </c>
      <c r="N26" s="48">
        <f>SUM(B26:M26)</f>
        <v>543642.69999999995</v>
      </c>
      <c r="Q26" s="99">
        <f t="shared" ref="Q26" si="15">SUM(B26:D26)</f>
        <v>0</v>
      </c>
      <c r="R26" s="99">
        <f t="shared" ref="R26" si="16">SUM(Q26)</f>
        <v>0</v>
      </c>
      <c r="S26" s="99">
        <f t="shared" ref="S26" si="17">SUM(E26:G26)</f>
        <v>0</v>
      </c>
      <c r="T26" s="90">
        <f t="shared" ref="T26" si="18">SUM(R26:S26)</f>
        <v>0</v>
      </c>
      <c r="U26" s="99">
        <f t="shared" ref="U26" si="19">+H26+I26+J26</f>
        <v>475648.14</v>
      </c>
      <c r="V26" s="90">
        <f t="shared" ref="V26" si="20">SUM(T26:U26)</f>
        <v>475648.14</v>
      </c>
      <c r="W26" s="90">
        <f t="shared" ref="W26" si="21">+K26+L26+M26</f>
        <v>67994.559999999998</v>
      </c>
      <c r="X26" s="88">
        <f t="shared" ref="X26" si="22">+V26+W26</f>
        <v>543642.69999999995</v>
      </c>
    </row>
    <row r="27" spans="1:24">
      <c r="A27" s="48" t="s">
        <v>1</v>
      </c>
      <c r="N27" s="48" t="s">
        <v>1</v>
      </c>
      <c r="Q27" s="99"/>
      <c r="R27" s="99"/>
      <c r="S27" s="99"/>
      <c r="U27" s="99"/>
    </row>
    <row r="28" spans="1:24">
      <c r="A28" s="61" t="s">
        <v>177</v>
      </c>
      <c r="B28" s="61">
        <f>SUM(B29:B30)</f>
        <v>703795.55</v>
      </c>
      <c r="C28" s="61">
        <f t="shared" ref="C28:N28" si="23">SUM(C29:C30)</f>
        <v>74356</v>
      </c>
      <c r="D28" s="61">
        <f t="shared" si="23"/>
        <v>441070.93</v>
      </c>
      <c r="E28" s="61">
        <f t="shared" si="23"/>
        <v>392823.66</v>
      </c>
      <c r="F28" s="61">
        <f>SUM(F29:F30)</f>
        <v>0</v>
      </c>
      <c r="G28" s="61">
        <f t="shared" si="23"/>
        <v>114625.4</v>
      </c>
      <c r="H28" s="61">
        <f t="shared" si="23"/>
        <v>569560</v>
      </c>
      <c r="I28" s="61">
        <f>SUM(I29:I30)</f>
        <v>131370</v>
      </c>
      <c r="J28" s="61">
        <f t="shared" si="23"/>
        <v>0</v>
      </c>
      <c r="K28" s="61">
        <f t="shared" si="23"/>
        <v>-316952.05999999994</v>
      </c>
      <c r="L28" s="61">
        <f t="shared" si="23"/>
        <v>-114625.4</v>
      </c>
      <c r="M28" s="61">
        <f t="shared" si="23"/>
        <v>3409648.16</v>
      </c>
      <c r="N28" s="61">
        <f t="shared" si="23"/>
        <v>5405672.2400000002</v>
      </c>
      <c r="Q28" s="98">
        <f>SUM(B28:D28)</f>
        <v>1219222.48</v>
      </c>
      <c r="R28" s="98">
        <f t="shared" si="1"/>
        <v>1219222.48</v>
      </c>
      <c r="S28" s="98">
        <f>SUM(E28:G28)</f>
        <v>507449.05999999994</v>
      </c>
      <c r="T28" s="96">
        <f t="shared" si="2"/>
        <v>1726671.54</v>
      </c>
      <c r="U28" s="99">
        <f>+H28+I28+J28</f>
        <v>700930</v>
      </c>
      <c r="V28" s="96">
        <f>SUM(T28:U28)</f>
        <v>2427601.54</v>
      </c>
      <c r="W28" s="96">
        <f>+K28+L28+M28</f>
        <v>2978070.7</v>
      </c>
      <c r="X28" s="87">
        <f>+V28+W28</f>
        <v>5405672.2400000002</v>
      </c>
    </row>
    <row r="29" spans="1:24">
      <c r="A29" s="48" t="s">
        <v>178</v>
      </c>
      <c r="B29" s="48">
        <v>607921.55000000005</v>
      </c>
      <c r="C29" s="48">
        <v>74356</v>
      </c>
      <c r="D29" s="48">
        <v>441070.93</v>
      </c>
      <c r="E29" s="48">
        <v>365679.66</v>
      </c>
      <c r="F29" s="48">
        <v>0</v>
      </c>
      <c r="G29" s="48">
        <v>114625.4</v>
      </c>
      <c r="H29" s="48">
        <v>-74356</v>
      </c>
      <c r="I29" s="48">
        <v>153990</v>
      </c>
      <c r="J29" s="48">
        <v>0</v>
      </c>
      <c r="K29" s="48">
        <v>-506658.45999999996</v>
      </c>
      <c r="L29" s="48">
        <v>-114625.4</v>
      </c>
      <c r="M29" s="48">
        <v>3409648.16</v>
      </c>
      <c r="N29" s="48">
        <f>SUM(B29:M29)</f>
        <v>4471651.84</v>
      </c>
      <c r="Q29" s="99">
        <f>SUM(B29:D29)</f>
        <v>1123348.48</v>
      </c>
      <c r="R29" s="99">
        <f t="shared" si="1"/>
        <v>1123348.48</v>
      </c>
      <c r="S29" s="99">
        <f>SUM(E29:G29)</f>
        <v>480305.05999999994</v>
      </c>
      <c r="T29" s="90">
        <f t="shared" si="2"/>
        <v>1603653.54</v>
      </c>
      <c r="U29" s="99">
        <f>+H29+I29+J29</f>
        <v>79634</v>
      </c>
      <c r="V29" s="90">
        <f>SUM(T29:U29)</f>
        <v>1683287.54</v>
      </c>
      <c r="W29" s="90">
        <f>+J29+K29+M29</f>
        <v>2902989.7</v>
      </c>
      <c r="X29" s="88">
        <f t="shared" si="5"/>
        <v>4586277.24</v>
      </c>
    </row>
    <row r="30" spans="1:24">
      <c r="A30" s="48" t="s">
        <v>179</v>
      </c>
      <c r="B30" s="48">
        <v>95874</v>
      </c>
      <c r="C30" s="48">
        <v>0</v>
      </c>
      <c r="D30" s="48">
        <v>0</v>
      </c>
      <c r="E30" s="48">
        <v>27144</v>
      </c>
      <c r="F30" s="48">
        <v>0</v>
      </c>
      <c r="G30" s="48">
        <v>0</v>
      </c>
      <c r="H30" s="48">
        <v>643916</v>
      </c>
      <c r="I30" s="48">
        <v>-22620</v>
      </c>
      <c r="J30" s="48">
        <v>0</v>
      </c>
      <c r="K30" s="48">
        <v>189706.4</v>
      </c>
      <c r="L30" s="48">
        <v>0</v>
      </c>
      <c r="M30" s="48">
        <v>0</v>
      </c>
      <c r="N30" s="48">
        <f>SUM(B30:M30)</f>
        <v>934020.4</v>
      </c>
      <c r="Q30" s="99">
        <f>SUM(B30:D30)</f>
        <v>95874</v>
      </c>
      <c r="R30" s="99">
        <f t="shared" si="1"/>
        <v>95874</v>
      </c>
      <c r="S30" s="99">
        <f>SUM(E30:G30)</f>
        <v>27144</v>
      </c>
      <c r="T30" s="90">
        <f t="shared" si="2"/>
        <v>123018</v>
      </c>
      <c r="U30" s="99">
        <f t="shared" si="6"/>
        <v>621296</v>
      </c>
      <c r="V30" s="90">
        <f>SUM(T30:U30)</f>
        <v>744314</v>
      </c>
      <c r="W30" s="90">
        <f t="shared" si="4"/>
        <v>189706.4</v>
      </c>
      <c r="X30" s="88">
        <f t="shared" si="5"/>
        <v>934020.4</v>
      </c>
    </row>
    <row r="31" spans="1:24">
      <c r="N31" s="48" t="s">
        <v>1</v>
      </c>
      <c r="Q31" s="99"/>
      <c r="R31" s="99"/>
      <c r="S31" s="99"/>
      <c r="T31" s="96"/>
      <c r="U31" s="99"/>
    </row>
    <row r="32" spans="1:24">
      <c r="A32" s="61" t="s">
        <v>180</v>
      </c>
      <c r="B32" s="61">
        <f>SUM(B33:B39)</f>
        <v>2847482.9499999997</v>
      </c>
      <c r="C32" s="61">
        <f t="shared" ref="C32:M32" si="24">SUM(C33:C39)</f>
        <v>1547199.83</v>
      </c>
      <c r="D32" s="61">
        <f t="shared" si="24"/>
        <v>391849.52000000014</v>
      </c>
      <c r="E32" s="61">
        <f t="shared" si="24"/>
        <v>2800944.91</v>
      </c>
      <c r="F32" s="61">
        <f t="shared" si="24"/>
        <v>2189746.2600000002</v>
      </c>
      <c r="G32" s="61">
        <f t="shared" si="24"/>
        <v>3514219.47</v>
      </c>
      <c r="H32" s="61">
        <f t="shared" si="24"/>
        <v>1654073.6900000002</v>
      </c>
      <c r="I32" s="61">
        <f t="shared" si="24"/>
        <v>5639801.0099999998</v>
      </c>
      <c r="J32" s="61">
        <f t="shared" si="24"/>
        <v>6141743.6400000006</v>
      </c>
      <c r="K32" s="61">
        <f t="shared" si="24"/>
        <v>2311114.62</v>
      </c>
      <c r="L32" s="61">
        <f t="shared" si="24"/>
        <v>5353960.7999999989</v>
      </c>
      <c r="M32" s="61">
        <f t="shared" si="24"/>
        <v>1513017.4000000004</v>
      </c>
      <c r="N32" s="61">
        <f>SUM(N33:N39)</f>
        <v>35905154.100000001</v>
      </c>
      <c r="Q32" s="98">
        <f>SUM(B32:D32)</f>
        <v>4786532.3</v>
      </c>
      <c r="R32" s="98">
        <f t="shared" si="1"/>
        <v>4786532.3</v>
      </c>
      <c r="S32" s="98">
        <f>SUM(E32:G32)</f>
        <v>8504910.6400000006</v>
      </c>
      <c r="T32" s="96">
        <f t="shared" si="2"/>
        <v>13291442.940000001</v>
      </c>
      <c r="U32" s="98">
        <f>+H32+I32+J32</f>
        <v>13435618.34</v>
      </c>
      <c r="V32" s="96">
        <f t="shared" ref="V32:V39" si="25">SUM(T32:U32)</f>
        <v>26727061.280000001</v>
      </c>
      <c r="W32" s="96">
        <f>+K32+L32+M32</f>
        <v>9178092.8200000003</v>
      </c>
      <c r="X32" s="87">
        <f>+V32+W32</f>
        <v>35905154.100000001</v>
      </c>
    </row>
    <row r="33" spans="1:24">
      <c r="A33" s="48" t="s">
        <v>391</v>
      </c>
      <c r="B33" s="48">
        <v>1154063.53</v>
      </c>
      <c r="C33" s="48">
        <v>575178.05000000005</v>
      </c>
      <c r="D33" s="48">
        <v>-23843.509999999929</v>
      </c>
      <c r="E33" s="48">
        <v>1214432.2300000002</v>
      </c>
      <c r="F33" s="48">
        <v>946038.42</v>
      </c>
      <c r="G33" s="48">
        <v>526012.94000000006</v>
      </c>
      <c r="H33" s="48">
        <v>724777.03</v>
      </c>
      <c r="I33" s="48">
        <v>818720.17999999993</v>
      </c>
      <c r="J33" s="48">
        <v>964887.54</v>
      </c>
      <c r="K33" s="48">
        <v>374114.63</v>
      </c>
      <c r="L33" s="48">
        <v>1080741.6000000001</v>
      </c>
      <c r="M33" s="48">
        <v>874394.66000000015</v>
      </c>
      <c r="N33" s="48">
        <f t="shared" ref="N33:N39" si="26">SUM(B33:M33)</f>
        <v>9229517.3000000007</v>
      </c>
      <c r="Q33" s="99">
        <f t="shared" ref="Q33:Q39" si="27">SUM(B33:D33)</f>
        <v>1705398.07</v>
      </c>
      <c r="R33" s="99">
        <f t="shared" si="1"/>
        <v>1705398.07</v>
      </c>
      <c r="S33" s="99">
        <f t="shared" si="3"/>
        <v>2686483.5900000003</v>
      </c>
      <c r="T33" s="90">
        <f t="shared" si="2"/>
        <v>4391881.66</v>
      </c>
      <c r="U33" s="99">
        <f t="shared" si="6"/>
        <v>2508384.75</v>
      </c>
      <c r="V33" s="90">
        <f t="shared" si="25"/>
        <v>6900266.4100000001</v>
      </c>
      <c r="W33" s="90">
        <f t="shared" si="4"/>
        <v>2329250.89</v>
      </c>
      <c r="X33" s="88">
        <f t="shared" si="5"/>
        <v>9229517.3000000007</v>
      </c>
    </row>
    <row r="34" spans="1:24">
      <c r="A34" s="48" t="s">
        <v>392</v>
      </c>
      <c r="B34" s="48">
        <v>1183206.5999999999</v>
      </c>
      <c r="C34" s="48">
        <v>878553.24</v>
      </c>
      <c r="D34" s="48">
        <v>-114854.87999999998</v>
      </c>
      <c r="E34" s="48">
        <v>791974.07</v>
      </c>
      <c r="F34" s="48">
        <v>894033.89000000013</v>
      </c>
      <c r="G34" s="48">
        <v>908873.94000000018</v>
      </c>
      <c r="H34" s="48">
        <v>111348.51</v>
      </c>
      <c r="I34" s="48">
        <v>1555268.89</v>
      </c>
      <c r="J34" s="48">
        <v>2263054.9700000002</v>
      </c>
      <c r="K34" s="48">
        <v>-728097.04</v>
      </c>
      <c r="L34" s="48">
        <v>136308.74999999994</v>
      </c>
      <c r="M34" s="48">
        <v>-3699748.9</v>
      </c>
      <c r="N34" s="48">
        <f t="shared" si="26"/>
        <v>4179922.0400000005</v>
      </c>
      <c r="Q34" s="99">
        <f t="shared" si="27"/>
        <v>1946904.96</v>
      </c>
      <c r="R34" s="99">
        <f t="shared" si="1"/>
        <v>1946904.96</v>
      </c>
      <c r="S34" s="99">
        <f t="shared" si="3"/>
        <v>2594881.9000000004</v>
      </c>
      <c r="T34" s="90">
        <f t="shared" si="2"/>
        <v>4541786.8600000003</v>
      </c>
      <c r="U34" s="99">
        <f t="shared" si="6"/>
        <v>3929672.37</v>
      </c>
      <c r="V34" s="90">
        <f t="shared" si="25"/>
        <v>8471459.2300000004</v>
      </c>
      <c r="W34" s="90">
        <f t="shared" si="4"/>
        <v>-4291537.1899999995</v>
      </c>
      <c r="X34" s="88">
        <f t="shared" si="5"/>
        <v>4179922.040000001</v>
      </c>
    </row>
    <row r="35" spans="1:24">
      <c r="A35" s="48" t="s">
        <v>182</v>
      </c>
      <c r="B35" s="48">
        <v>0</v>
      </c>
      <c r="C35" s="48">
        <v>0</v>
      </c>
      <c r="D35" s="48">
        <v>0</v>
      </c>
      <c r="E35" s="48">
        <v>7298.72</v>
      </c>
      <c r="F35" s="48">
        <v>0</v>
      </c>
      <c r="G35" s="48">
        <v>62060</v>
      </c>
      <c r="H35" s="48">
        <v>2837.38</v>
      </c>
      <c r="I35" s="48">
        <v>159650.45000000001</v>
      </c>
      <c r="J35" s="48">
        <v>45161.120000000003</v>
      </c>
      <c r="K35" s="48">
        <v>46131.76</v>
      </c>
      <c r="L35" s="48">
        <v>19372</v>
      </c>
      <c r="M35" s="48">
        <v>19372</v>
      </c>
      <c r="N35" s="48">
        <f t="shared" si="26"/>
        <v>361883.43000000005</v>
      </c>
      <c r="Q35" s="99">
        <f t="shared" si="27"/>
        <v>0</v>
      </c>
      <c r="R35" s="99">
        <f t="shared" si="1"/>
        <v>0</v>
      </c>
      <c r="S35" s="99">
        <f t="shared" si="3"/>
        <v>69358.720000000001</v>
      </c>
      <c r="T35" s="90">
        <f t="shared" si="2"/>
        <v>69358.720000000001</v>
      </c>
      <c r="U35" s="99">
        <f t="shared" si="6"/>
        <v>207648.95</v>
      </c>
      <c r="V35" s="90">
        <f t="shared" si="25"/>
        <v>277007.67000000004</v>
      </c>
      <c r="W35" s="90">
        <f t="shared" si="4"/>
        <v>84875.760000000009</v>
      </c>
      <c r="X35" s="88">
        <f t="shared" si="5"/>
        <v>361883.43000000005</v>
      </c>
    </row>
    <row r="36" spans="1:24">
      <c r="A36" s="48" t="s">
        <v>254</v>
      </c>
      <c r="B36" s="48">
        <v>405118.77</v>
      </c>
      <c r="C36" s="48">
        <v>69398.540000000008</v>
      </c>
      <c r="D36" s="48">
        <v>173129.99</v>
      </c>
      <c r="E36" s="48">
        <v>591586.26</v>
      </c>
      <c r="F36" s="48">
        <v>339564.54000000004</v>
      </c>
      <c r="G36" s="48">
        <v>1710959.6</v>
      </c>
      <c r="H36" s="48">
        <v>221808.63</v>
      </c>
      <c r="I36" s="48">
        <v>2273083.33</v>
      </c>
      <c r="J36" s="48">
        <v>1985412.4900000002</v>
      </c>
      <c r="K36" s="48">
        <v>2530803.59</v>
      </c>
      <c r="L36" s="48">
        <v>2951619.17</v>
      </c>
      <c r="M36" s="48">
        <v>3914480.49</v>
      </c>
      <c r="N36" s="48">
        <f t="shared" si="26"/>
        <v>17166965.399999999</v>
      </c>
      <c r="Q36" s="99">
        <f t="shared" si="27"/>
        <v>647647.30000000005</v>
      </c>
      <c r="R36" s="99">
        <f t="shared" si="1"/>
        <v>647647.30000000005</v>
      </c>
      <c r="S36" s="99">
        <f t="shared" si="3"/>
        <v>2642110.4000000004</v>
      </c>
      <c r="T36" s="90">
        <f t="shared" si="2"/>
        <v>3289757.7</v>
      </c>
      <c r="U36" s="99">
        <f t="shared" si="6"/>
        <v>4480304.45</v>
      </c>
      <c r="V36" s="90">
        <f t="shared" si="25"/>
        <v>7770062.1500000004</v>
      </c>
      <c r="W36" s="90">
        <f t="shared" si="4"/>
        <v>9396903.25</v>
      </c>
      <c r="X36" s="88">
        <f t="shared" si="5"/>
        <v>17166965.399999999</v>
      </c>
    </row>
    <row r="37" spans="1:24">
      <c r="A37" s="48" t="s">
        <v>183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82592</v>
      </c>
      <c r="M37" s="48">
        <v>0</v>
      </c>
      <c r="N37" s="48">
        <f t="shared" si="26"/>
        <v>82592</v>
      </c>
      <c r="Q37" s="99">
        <f t="shared" si="27"/>
        <v>0</v>
      </c>
      <c r="R37" s="99">
        <f t="shared" si="1"/>
        <v>0</v>
      </c>
      <c r="S37" s="99">
        <f t="shared" si="3"/>
        <v>0</v>
      </c>
      <c r="T37" s="90">
        <f t="shared" si="2"/>
        <v>0</v>
      </c>
      <c r="U37" s="99">
        <f t="shared" si="6"/>
        <v>0</v>
      </c>
      <c r="V37" s="90">
        <f t="shared" si="25"/>
        <v>0</v>
      </c>
      <c r="W37" s="90">
        <f t="shared" si="4"/>
        <v>82592</v>
      </c>
      <c r="X37" s="88">
        <f t="shared" si="5"/>
        <v>82592</v>
      </c>
    </row>
    <row r="38" spans="1:24">
      <c r="A38" s="48" t="s">
        <v>184</v>
      </c>
      <c r="B38" s="48">
        <v>103146.05</v>
      </c>
      <c r="C38" s="48">
        <v>24070</v>
      </c>
      <c r="D38" s="48">
        <v>200817.92000000001</v>
      </c>
      <c r="E38" s="48">
        <v>193464.01</v>
      </c>
      <c r="F38" s="48">
        <v>10109.41</v>
      </c>
      <c r="G38" s="48">
        <v>94537.59</v>
      </c>
      <c r="H38" s="48">
        <v>471312.92000000004</v>
      </c>
      <c r="I38" s="48">
        <v>35140.25</v>
      </c>
      <c r="J38" s="48">
        <v>127517.68000000001</v>
      </c>
      <c r="K38" s="48">
        <v>-270946.84999999998</v>
      </c>
      <c r="L38" s="48">
        <v>-126552.72</v>
      </c>
      <c r="M38" s="48">
        <v>-347371.16</v>
      </c>
      <c r="N38" s="48">
        <f t="shared" si="26"/>
        <v>515245.09999999992</v>
      </c>
      <c r="Q38" s="99">
        <f t="shared" si="27"/>
        <v>328033.97000000003</v>
      </c>
      <c r="R38" s="99">
        <f t="shared" si="1"/>
        <v>328033.97000000003</v>
      </c>
      <c r="S38" s="99">
        <f t="shared" si="3"/>
        <v>298111.01</v>
      </c>
      <c r="T38" s="90">
        <f t="shared" si="2"/>
        <v>626144.98</v>
      </c>
      <c r="U38" s="99">
        <f t="shared" si="6"/>
        <v>633970.85000000009</v>
      </c>
      <c r="V38" s="90">
        <f t="shared" si="25"/>
        <v>1260115.83</v>
      </c>
      <c r="W38" s="90">
        <f t="shared" si="4"/>
        <v>-744870.73</v>
      </c>
      <c r="X38" s="88">
        <f t="shared" si="5"/>
        <v>515245.10000000009</v>
      </c>
    </row>
    <row r="39" spans="1:24">
      <c r="A39" s="48" t="s">
        <v>117</v>
      </c>
      <c r="B39" s="48">
        <v>1948</v>
      </c>
      <c r="C39" s="48">
        <v>0</v>
      </c>
      <c r="D39" s="48">
        <v>156600</v>
      </c>
      <c r="E39" s="48">
        <v>2189.62</v>
      </c>
      <c r="F39" s="48">
        <v>0</v>
      </c>
      <c r="G39" s="48">
        <v>211775.4</v>
      </c>
      <c r="H39" s="48">
        <v>121989.22</v>
      </c>
      <c r="I39" s="48">
        <v>797937.91</v>
      </c>
      <c r="J39" s="48">
        <v>755709.84</v>
      </c>
      <c r="K39" s="48">
        <v>359108.53</v>
      </c>
      <c r="L39" s="48">
        <v>1209880</v>
      </c>
      <c r="M39" s="48">
        <v>751890.30999999994</v>
      </c>
      <c r="N39" s="48">
        <f t="shared" si="26"/>
        <v>4369028.8299999991</v>
      </c>
      <c r="Q39" s="99">
        <f t="shared" si="27"/>
        <v>158548</v>
      </c>
      <c r="R39" s="99">
        <f t="shared" si="1"/>
        <v>158548</v>
      </c>
      <c r="S39" s="99">
        <f t="shared" si="3"/>
        <v>213965.02</v>
      </c>
      <c r="T39" s="90">
        <f t="shared" si="2"/>
        <v>372513.02</v>
      </c>
      <c r="U39" s="99">
        <f t="shared" si="6"/>
        <v>1675636.97</v>
      </c>
      <c r="V39" s="90">
        <f t="shared" si="25"/>
        <v>2048149.99</v>
      </c>
      <c r="W39" s="90">
        <f t="shared" si="4"/>
        <v>2320878.84</v>
      </c>
      <c r="X39" s="88">
        <f t="shared" si="5"/>
        <v>4369028.83</v>
      </c>
    </row>
    <row r="40" spans="1:24">
      <c r="N40" s="48" t="s">
        <v>1</v>
      </c>
      <c r="Q40" s="99"/>
      <c r="R40" s="99"/>
      <c r="S40" s="99"/>
      <c r="T40" s="96"/>
      <c r="U40" s="99"/>
    </row>
    <row r="41" spans="1:24">
      <c r="A41" s="61" t="s">
        <v>185</v>
      </c>
      <c r="B41" s="61">
        <f>SUM(B42:B43)</f>
        <v>553154.31999999995</v>
      </c>
      <c r="C41" s="61">
        <f t="shared" ref="C41:N41" si="28">SUM(C42:C43)</f>
        <v>948380.01</v>
      </c>
      <c r="D41" s="61">
        <f t="shared" si="28"/>
        <v>-202679.48</v>
      </c>
      <c r="E41" s="61">
        <f t="shared" si="28"/>
        <v>187941.16999999998</v>
      </c>
      <c r="F41" s="61">
        <f t="shared" si="28"/>
        <v>238769.43000000002</v>
      </c>
      <c r="G41" s="61">
        <f t="shared" si="28"/>
        <v>191739.57</v>
      </c>
      <c r="H41" s="61">
        <f t="shared" si="28"/>
        <v>556566.70000000007</v>
      </c>
      <c r="I41" s="61">
        <f t="shared" si="28"/>
        <v>403341.14</v>
      </c>
      <c r="J41" s="61">
        <f t="shared" si="28"/>
        <v>1542182.86</v>
      </c>
      <c r="K41" s="61">
        <f>SUM(K42:K43)</f>
        <v>2831979.3200000003</v>
      </c>
      <c r="L41" s="61">
        <f t="shared" si="28"/>
        <v>978002.95000000007</v>
      </c>
      <c r="M41" s="61">
        <f t="shared" si="28"/>
        <v>5374645.71</v>
      </c>
      <c r="N41" s="61">
        <f t="shared" si="28"/>
        <v>13604023.700000001</v>
      </c>
      <c r="Q41" s="98">
        <f>SUM(B41:D41)</f>
        <v>1298854.8500000001</v>
      </c>
      <c r="R41" s="98">
        <f t="shared" si="1"/>
        <v>1298854.8500000001</v>
      </c>
      <c r="S41" s="98">
        <f>SUM(E41:G41)</f>
        <v>618450.16999999993</v>
      </c>
      <c r="T41" s="96">
        <f t="shared" si="2"/>
        <v>1917305.02</v>
      </c>
      <c r="U41" s="98">
        <f>+H41+I41+J41</f>
        <v>2502090.7000000002</v>
      </c>
      <c r="V41" s="96">
        <f>SUM(T41:U41)</f>
        <v>4419395.7200000007</v>
      </c>
      <c r="W41" s="96">
        <f>+K41+L41+M41</f>
        <v>9184627.9800000004</v>
      </c>
      <c r="X41" s="87">
        <f>+V41+W41</f>
        <v>13604023.700000001</v>
      </c>
    </row>
    <row r="42" spans="1:24">
      <c r="A42" s="48" t="s">
        <v>186</v>
      </c>
      <c r="B42" s="48">
        <v>553154.31999999995</v>
      </c>
      <c r="C42" s="48">
        <v>948380.01</v>
      </c>
      <c r="D42" s="48">
        <v>-202679.48</v>
      </c>
      <c r="E42" s="48">
        <v>187941.16999999998</v>
      </c>
      <c r="F42" s="48">
        <v>238769.43000000002</v>
      </c>
      <c r="G42" s="48">
        <v>191739.57</v>
      </c>
      <c r="H42" s="48">
        <v>556566.70000000007</v>
      </c>
      <c r="I42" s="48">
        <v>403341.14</v>
      </c>
      <c r="J42" s="48">
        <v>1542182.86</v>
      </c>
      <c r="K42" s="48">
        <v>2831979.3200000003</v>
      </c>
      <c r="L42" s="48">
        <v>978002.95000000007</v>
      </c>
      <c r="M42" s="48">
        <v>5374645.71</v>
      </c>
      <c r="N42" s="48">
        <f>SUM(B42:M42)</f>
        <v>13604023.700000001</v>
      </c>
      <c r="Q42" s="99">
        <f>SUM(B42:D42)</f>
        <v>1298854.8500000001</v>
      </c>
      <c r="R42" s="99">
        <f t="shared" si="1"/>
        <v>1298854.8500000001</v>
      </c>
      <c r="S42" s="99">
        <f t="shared" si="3"/>
        <v>618450.16999999993</v>
      </c>
      <c r="T42" s="90">
        <f t="shared" si="2"/>
        <v>1917305.02</v>
      </c>
      <c r="U42" s="99">
        <f t="shared" si="6"/>
        <v>2502090.7000000002</v>
      </c>
      <c r="V42" s="90">
        <f>SUM(T42:U42)</f>
        <v>4419395.7200000007</v>
      </c>
      <c r="W42" s="90">
        <f>+K42+L42+M42</f>
        <v>9184627.9800000004</v>
      </c>
      <c r="X42" s="88">
        <f>+V42+W42</f>
        <v>13604023.700000001</v>
      </c>
    </row>
    <row r="43" spans="1:24">
      <c r="A43" s="48" t="s">
        <v>187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f>SUM(B43:M43)</f>
        <v>0</v>
      </c>
      <c r="Q43" s="99">
        <f>SUM(B43:D43)</f>
        <v>0</v>
      </c>
      <c r="R43" s="99">
        <f t="shared" si="1"/>
        <v>0</v>
      </c>
      <c r="S43" s="99">
        <f t="shared" si="3"/>
        <v>0</v>
      </c>
      <c r="T43" s="90">
        <f t="shared" si="2"/>
        <v>0</v>
      </c>
      <c r="U43" s="99">
        <f t="shared" si="6"/>
        <v>0</v>
      </c>
      <c r="V43" s="90">
        <f>SUM(T43:U43)</f>
        <v>0</v>
      </c>
      <c r="W43" s="90">
        <f t="shared" si="4"/>
        <v>0</v>
      </c>
      <c r="X43" s="88">
        <f t="shared" si="5"/>
        <v>0</v>
      </c>
    </row>
    <row r="44" spans="1:24">
      <c r="Q44" s="99"/>
      <c r="R44" s="98"/>
      <c r="S44" s="99"/>
      <c r="U44" s="99"/>
    </row>
    <row r="45" spans="1:24">
      <c r="A45" s="61" t="s">
        <v>188</v>
      </c>
      <c r="B45" s="61">
        <f>SUM(B46:B50)</f>
        <v>252900.44</v>
      </c>
      <c r="C45" s="61">
        <f t="shared" ref="C45:N45" si="29">SUM(C46:C50)</f>
        <v>1528880.09</v>
      </c>
      <c r="D45" s="61">
        <f t="shared" si="29"/>
        <v>1953517.71</v>
      </c>
      <c r="E45" s="61">
        <f t="shared" si="29"/>
        <v>5000368.3999999994</v>
      </c>
      <c r="F45" s="61">
        <f t="shared" si="29"/>
        <v>1133234.3999999999</v>
      </c>
      <c r="G45" s="61">
        <f t="shared" si="29"/>
        <v>2078786.1800000002</v>
      </c>
      <c r="H45" s="61">
        <f t="shared" si="29"/>
        <v>8564921.8399999999</v>
      </c>
      <c r="I45" s="61">
        <f t="shared" si="29"/>
        <v>938080.4</v>
      </c>
      <c r="J45" s="61">
        <f t="shared" si="29"/>
        <v>2885400.17</v>
      </c>
      <c r="K45" s="61">
        <f t="shared" si="29"/>
        <v>4870442.59</v>
      </c>
      <c r="L45" s="61">
        <f t="shared" si="29"/>
        <v>5168934.3500000006</v>
      </c>
      <c r="M45" s="61">
        <f t="shared" si="29"/>
        <v>7074663.9000000004</v>
      </c>
      <c r="N45" s="61">
        <f t="shared" si="29"/>
        <v>41450130.469999999</v>
      </c>
      <c r="Q45" s="98">
        <f t="shared" ref="Q45:Q50" si="30">SUM(B45:D45)</f>
        <v>3735298.24</v>
      </c>
      <c r="R45" s="98">
        <f t="shared" si="1"/>
        <v>3735298.24</v>
      </c>
      <c r="S45" s="98">
        <f>SUM(E45:G45)</f>
        <v>8212388.9799999986</v>
      </c>
      <c r="T45" s="96">
        <f t="shared" si="2"/>
        <v>11947687.219999999</v>
      </c>
      <c r="U45" s="98">
        <f>+H45+I45+J45</f>
        <v>12388402.41</v>
      </c>
      <c r="V45" s="96">
        <f t="shared" ref="V45:V50" si="31">SUM(T45:U45)</f>
        <v>24336089.629999999</v>
      </c>
      <c r="W45" s="96">
        <f>+K45+L45+M45</f>
        <v>17114040.840000004</v>
      </c>
      <c r="X45" s="87">
        <f>+V45+W45</f>
        <v>41450130.469999999</v>
      </c>
    </row>
    <row r="46" spans="1:24">
      <c r="A46" s="48" t="s">
        <v>189</v>
      </c>
      <c r="B46" s="48">
        <v>252900.44</v>
      </c>
      <c r="C46" s="48">
        <v>1528880.09</v>
      </c>
      <c r="D46" s="48">
        <v>1953517.71</v>
      </c>
      <c r="E46" s="48">
        <v>5000368.3999999994</v>
      </c>
      <c r="F46" s="48">
        <v>1133234.3999999999</v>
      </c>
      <c r="G46" s="48">
        <v>2078786.1800000002</v>
      </c>
      <c r="H46" s="48">
        <v>8564921.8399999999</v>
      </c>
      <c r="I46" s="48">
        <v>938080.4</v>
      </c>
      <c r="J46" s="48">
        <v>2885400.17</v>
      </c>
      <c r="K46" s="48">
        <v>4870442.59</v>
      </c>
      <c r="L46" s="48">
        <v>5168934.3500000006</v>
      </c>
      <c r="M46" s="48">
        <v>7074663.9000000004</v>
      </c>
      <c r="N46" s="48">
        <f>SUM(B46:M46)</f>
        <v>41450130.469999999</v>
      </c>
      <c r="Q46" s="99">
        <f t="shared" si="30"/>
        <v>3735298.24</v>
      </c>
      <c r="R46" s="99">
        <f t="shared" si="1"/>
        <v>3735298.24</v>
      </c>
      <c r="S46" s="99">
        <f>SUM(E46:G46)</f>
        <v>8212388.9799999986</v>
      </c>
      <c r="T46" s="90">
        <f t="shared" si="2"/>
        <v>11947687.219999999</v>
      </c>
      <c r="U46" s="99">
        <f>+H46+I46+J46</f>
        <v>12388402.41</v>
      </c>
      <c r="V46" s="90">
        <f t="shared" si="31"/>
        <v>24336089.629999999</v>
      </c>
      <c r="W46" s="90">
        <f>+K46+L46+M46</f>
        <v>17114040.840000004</v>
      </c>
      <c r="X46" s="88">
        <f>+V46+W46</f>
        <v>41450130.469999999</v>
      </c>
    </row>
    <row r="47" spans="1:24">
      <c r="A47" s="48" t="s">
        <v>279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f>SUM(B47:M47)</f>
        <v>0</v>
      </c>
      <c r="Q47" s="99">
        <f t="shared" si="30"/>
        <v>0</v>
      </c>
      <c r="R47" s="99">
        <f t="shared" si="1"/>
        <v>0</v>
      </c>
      <c r="S47" s="99">
        <f>SUM(E47:G47)</f>
        <v>0</v>
      </c>
      <c r="T47" s="90">
        <f t="shared" si="2"/>
        <v>0</v>
      </c>
      <c r="U47" s="99">
        <f>+H47+I47+J47</f>
        <v>0</v>
      </c>
      <c r="V47" s="90">
        <f t="shared" si="31"/>
        <v>0</v>
      </c>
      <c r="W47" s="90">
        <f>+K47+L47+M47</f>
        <v>0</v>
      </c>
      <c r="X47" s="88">
        <f>+V47+W47</f>
        <v>0</v>
      </c>
    </row>
    <row r="48" spans="1:24">
      <c r="A48" s="48" t="s">
        <v>190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f>SUM(B48:M48)</f>
        <v>0</v>
      </c>
      <c r="Q48" s="99">
        <f t="shared" si="30"/>
        <v>0</v>
      </c>
      <c r="R48" s="99">
        <f t="shared" si="1"/>
        <v>0</v>
      </c>
      <c r="S48" s="99">
        <f>SUM(E48:G48)</f>
        <v>0</v>
      </c>
      <c r="T48" s="90">
        <f t="shared" si="2"/>
        <v>0</v>
      </c>
      <c r="U48" s="99">
        <f>+H48+I48+J48</f>
        <v>0</v>
      </c>
      <c r="V48" s="90">
        <f t="shared" si="31"/>
        <v>0</v>
      </c>
      <c r="W48" s="90">
        <f>+K48+L48+M48</f>
        <v>0</v>
      </c>
      <c r="X48" s="88">
        <f>+V48+W48</f>
        <v>0</v>
      </c>
    </row>
    <row r="49" spans="1:24">
      <c r="A49" s="48" t="s">
        <v>191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f>SUM(B49:M49)</f>
        <v>0</v>
      </c>
      <c r="Q49" s="99">
        <f t="shared" si="30"/>
        <v>0</v>
      </c>
      <c r="R49" s="99">
        <f t="shared" si="1"/>
        <v>0</v>
      </c>
      <c r="S49" s="99">
        <f t="shared" si="3"/>
        <v>0</v>
      </c>
      <c r="T49" s="90">
        <f t="shared" si="2"/>
        <v>0</v>
      </c>
      <c r="U49" s="99">
        <f t="shared" si="6"/>
        <v>0</v>
      </c>
      <c r="V49" s="90">
        <f t="shared" si="31"/>
        <v>0</v>
      </c>
      <c r="W49" s="90">
        <f t="shared" si="4"/>
        <v>0</v>
      </c>
      <c r="X49" s="88">
        <f t="shared" si="5"/>
        <v>0</v>
      </c>
    </row>
    <row r="50" spans="1:24">
      <c r="A50" s="48" t="s">
        <v>192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f>SUM(B50:M50)</f>
        <v>0</v>
      </c>
      <c r="Q50" s="99">
        <f t="shared" si="30"/>
        <v>0</v>
      </c>
      <c r="R50" s="99">
        <f t="shared" si="1"/>
        <v>0</v>
      </c>
      <c r="S50" s="99">
        <f t="shared" si="3"/>
        <v>0</v>
      </c>
      <c r="T50" s="90">
        <f t="shared" si="2"/>
        <v>0</v>
      </c>
      <c r="U50" s="99">
        <f t="shared" si="6"/>
        <v>0</v>
      </c>
      <c r="V50" s="90">
        <f t="shared" si="31"/>
        <v>0</v>
      </c>
      <c r="W50" s="90">
        <f t="shared" si="4"/>
        <v>0</v>
      </c>
      <c r="X50" s="88">
        <f t="shared" si="5"/>
        <v>0</v>
      </c>
    </row>
    <row r="51" spans="1:24">
      <c r="N51" s="48" t="s">
        <v>1</v>
      </c>
      <c r="Q51" s="99"/>
      <c r="R51" s="99"/>
      <c r="S51" s="99"/>
      <c r="U51" s="99">
        <f t="shared" si="6"/>
        <v>0</v>
      </c>
    </row>
    <row r="52" spans="1:24">
      <c r="A52" s="61" t="s">
        <v>193</v>
      </c>
      <c r="B52" s="61">
        <f t="shared" ref="B52:N52" si="32">SUM(B53:B56)</f>
        <v>0</v>
      </c>
      <c r="C52" s="61">
        <f t="shared" si="32"/>
        <v>0</v>
      </c>
      <c r="D52" s="61">
        <f t="shared" si="32"/>
        <v>0</v>
      </c>
      <c r="E52" s="61">
        <f t="shared" si="32"/>
        <v>0</v>
      </c>
      <c r="F52" s="61">
        <f t="shared" si="32"/>
        <v>0</v>
      </c>
      <c r="G52" s="61">
        <f t="shared" si="32"/>
        <v>0</v>
      </c>
      <c r="H52" s="61">
        <f t="shared" si="32"/>
        <v>0</v>
      </c>
      <c r="I52" s="61">
        <f t="shared" si="32"/>
        <v>0</v>
      </c>
      <c r="J52" s="61">
        <f t="shared" si="32"/>
        <v>3512112.63</v>
      </c>
      <c r="K52" s="61">
        <f t="shared" si="32"/>
        <v>5581918.1300000008</v>
      </c>
      <c r="L52" s="61">
        <f t="shared" si="32"/>
        <v>1103472.9700000002</v>
      </c>
      <c r="M52" s="61">
        <f t="shared" si="32"/>
        <v>14422558.199999999</v>
      </c>
      <c r="N52" s="61">
        <f t="shared" si="32"/>
        <v>24620061.930000003</v>
      </c>
      <c r="Q52" s="98">
        <f>SUM(B52:D52)</f>
        <v>0</v>
      </c>
      <c r="R52" s="98">
        <f t="shared" si="1"/>
        <v>0</v>
      </c>
      <c r="S52" s="98">
        <f t="shared" si="3"/>
        <v>0</v>
      </c>
      <c r="T52" s="96">
        <f t="shared" si="2"/>
        <v>0</v>
      </c>
      <c r="U52" s="98">
        <f t="shared" si="6"/>
        <v>3512112.63</v>
      </c>
      <c r="V52" s="96">
        <f>SUM(T52:U52)</f>
        <v>3512112.63</v>
      </c>
      <c r="W52" s="96">
        <f t="shared" si="4"/>
        <v>21107949.300000001</v>
      </c>
      <c r="X52" s="87">
        <f t="shared" si="5"/>
        <v>24620061.93</v>
      </c>
    </row>
    <row r="53" spans="1:24">
      <c r="A53" s="48" t="s">
        <v>194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f>SUM(B53:M53)</f>
        <v>0</v>
      </c>
      <c r="Q53" s="99">
        <f>SUM(B53:D53)</f>
        <v>0</v>
      </c>
      <c r="R53" s="99">
        <f t="shared" si="1"/>
        <v>0</v>
      </c>
      <c r="S53" s="99">
        <f t="shared" si="3"/>
        <v>0</v>
      </c>
      <c r="T53" s="90">
        <f t="shared" si="2"/>
        <v>0</v>
      </c>
      <c r="U53" s="99">
        <f t="shared" si="6"/>
        <v>0</v>
      </c>
      <c r="V53" s="90">
        <f>SUM(T53:U53)</f>
        <v>0</v>
      </c>
      <c r="W53" s="90">
        <f t="shared" si="4"/>
        <v>0</v>
      </c>
      <c r="X53" s="88">
        <f t="shared" si="5"/>
        <v>0</v>
      </c>
    </row>
    <row r="54" spans="1:24">
      <c r="A54" s="48" t="s">
        <v>393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3512112.63</v>
      </c>
      <c r="K54" s="48">
        <v>5581918.1300000008</v>
      </c>
      <c r="L54" s="48">
        <v>1103472.9700000002</v>
      </c>
      <c r="M54" s="48">
        <v>13210636.719999999</v>
      </c>
      <c r="N54" s="48">
        <f>SUM(B54:M54)</f>
        <v>23408140.450000003</v>
      </c>
      <c r="Q54" s="99">
        <f>SUM(B54:D54)</f>
        <v>0</v>
      </c>
      <c r="R54" s="99">
        <f t="shared" ref="R54" si="33">SUM(Q54)</f>
        <v>0</v>
      </c>
      <c r="S54" s="99">
        <f t="shared" ref="S54" si="34">SUM(E54:G54)</f>
        <v>0</v>
      </c>
      <c r="T54" s="90">
        <f t="shared" ref="T54" si="35">SUM(R54:S54)</f>
        <v>0</v>
      </c>
      <c r="U54" s="99">
        <f t="shared" ref="U54" si="36">+H54+I54+J54</f>
        <v>3512112.63</v>
      </c>
      <c r="V54" s="90">
        <f>SUM(T54:U54)</f>
        <v>3512112.63</v>
      </c>
      <c r="W54" s="90">
        <f t="shared" ref="W54" si="37">+K54+L54+M54</f>
        <v>19896027.82</v>
      </c>
      <c r="X54" s="88">
        <f t="shared" ref="X54" si="38">+V54+W54</f>
        <v>23408140.449999999</v>
      </c>
    </row>
    <row r="55" spans="1:24">
      <c r="A55" s="48" t="s">
        <v>196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726443.02</v>
      </c>
      <c r="N55" s="48">
        <f>SUM(B55:M55)</f>
        <v>726443.02</v>
      </c>
      <c r="Q55" s="99">
        <f>SUM(B55:D55)</f>
        <v>0</v>
      </c>
      <c r="R55" s="99">
        <f t="shared" si="1"/>
        <v>0</v>
      </c>
      <c r="S55" s="99">
        <f t="shared" si="3"/>
        <v>0</v>
      </c>
      <c r="T55" s="90">
        <f t="shared" si="2"/>
        <v>0</v>
      </c>
      <c r="U55" s="99">
        <f t="shared" si="6"/>
        <v>0</v>
      </c>
      <c r="V55" s="90">
        <f>SUM(T55:U55)</f>
        <v>0</v>
      </c>
      <c r="W55" s="90">
        <f t="shared" si="4"/>
        <v>726443.02</v>
      </c>
      <c r="X55" s="88">
        <f t="shared" si="5"/>
        <v>726443.02</v>
      </c>
    </row>
    <row r="56" spans="1:24">
      <c r="A56" s="48" t="s">
        <v>394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485478.46</v>
      </c>
      <c r="N56" s="48">
        <f>SUM(B56:M56)</f>
        <v>485478.46</v>
      </c>
      <c r="Q56" s="99">
        <f>SUM(B56:D56)</f>
        <v>0</v>
      </c>
      <c r="R56" s="99">
        <f t="shared" ref="R56" si="39">SUM(Q56)</f>
        <v>0</v>
      </c>
      <c r="S56" s="99">
        <f t="shared" ref="S56" si="40">SUM(E56:G56)</f>
        <v>0</v>
      </c>
      <c r="T56" s="90">
        <f t="shared" ref="T56" si="41">SUM(R56:S56)</f>
        <v>0</v>
      </c>
      <c r="U56" s="99">
        <f t="shared" ref="U56" si="42">+H56+I56+J56</f>
        <v>0</v>
      </c>
      <c r="V56" s="90">
        <f>SUM(T56:U56)</f>
        <v>0</v>
      </c>
      <c r="W56" s="90">
        <f t="shared" ref="W56" si="43">+K56+L56+M56</f>
        <v>485478.46</v>
      </c>
      <c r="X56" s="88">
        <f t="shared" ref="X56" si="44">+V56+W56</f>
        <v>485478.46</v>
      </c>
    </row>
    <row r="57" spans="1:24">
      <c r="N57" s="48" t="s">
        <v>1</v>
      </c>
      <c r="Q57" s="99" t="s">
        <v>1</v>
      </c>
      <c r="R57" s="99"/>
      <c r="S57" s="99" t="s">
        <v>1</v>
      </c>
      <c r="T57" s="96"/>
      <c r="U57" s="99" t="s">
        <v>1</v>
      </c>
      <c r="V57" s="90" t="s">
        <v>1</v>
      </c>
      <c r="X57" s="88" t="s">
        <v>1</v>
      </c>
    </row>
    <row r="58" spans="1:24">
      <c r="A58" s="61" t="s">
        <v>198</v>
      </c>
      <c r="B58" s="61">
        <f>SUM(B59:B64)</f>
        <v>0</v>
      </c>
      <c r="C58" s="61">
        <f t="shared" ref="C58:M58" si="45">SUM(C59:C64)</f>
        <v>691853.44</v>
      </c>
      <c r="D58" s="61">
        <f t="shared" si="45"/>
        <v>9094831.2100000009</v>
      </c>
      <c r="E58" s="61">
        <f t="shared" si="45"/>
        <v>3788136.22</v>
      </c>
      <c r="F58" s="61">
        <f t="shared" si="45"/>
        <v>5058255</v>
      </c>
      <c r="G58" s="61">
        <f t="shared" si="45"/>
        <v>5000824.6099999994</v>
      </c>
      <c r="H58" s="61">
        <f t="shared" si="45"/>
        <v>15330395.26</v>
      </c>
      <c r="I58" s="61">
        <f t="shared" si="45"/>
        <v>4613754.62</v>
      </c>
      <c r="J58" s="61">
        <f t="shared" si="45"/>
        <v>6993544.4299999997</v>
      </c>
      <c r="K58" s="61">
        <f t="shared" si="45"/>
        <v>11114895.610000001</v>
      </c>
      <c r="L58" s="61">
        <f t="shared" si="45"/>
        <v>8900434.459999999</v>
      </c>
      <c r="M58" s="61">
        <f t="shared" si="45"/>
        <v>9534777.7300000023</v>
      </c>
      <c r="N58" s="61">
        <f>SUM(N59:N64)</f>
        <v>80121702.590000004</v>
      </c>
      <c r="Q58" s="98">
        <f>SUM(B58:D58)</f>
        <v>9786684.6500000004</v>
      </c>
      <c r="R58" s="98">
        <f t="shared" si="1"/>
        <v>9786684.6500000004</v>
      </c>
      <c r="S58" s="98">
        <f t="shared" ref="S58:S64" si="46">SUM(E58:G58)</f>
        <v>13847215.83</v>
      </c>
      <c r="T58" s="96">
        <f t="shared" si="2"/>
        <v>23633900.48</v>
      </c>
      <c r="U58" s="98">
        <f t="shared" ref="U58:U64" si="47">+H58+I58+J58</f>
        <v>26937694.309999999</v>
      </c>
      <c r="V58" s="96">
        <f t="shared" ref="V58:V64" si="48">SUM(T58:U58)</f>
        <v>50571594.789999999</v>
      </c>
      <c r="W58" s="96">
        <f>+K58+L58+M58</f>
        <v>29550107.800000004</v>
      </c>
      <c r="X58" s="87">
        <f t="shared" ref="X58:X64" si="49">+V58+W58</f>
        <v>80121702.590000004</v>
      </c>
    </row>
    <row r="59" spans="1:24">
      <c r="A59" s="48" t="s">
        <v>200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f t="shared" ref="N59:N64" si="50">SUM(B59:M59)</f>
        <v>0</v>
      </c>
      <c r="Q59" s="98">
        <f t="shared" ref="Q59:Q64" si="51">SUM(B59:D59)</f>
        <v>0</v>
      </c>
      <c r="R59" s="99">
        <f t="shared" si="1"/>
        <v>0</v>
      </c>
      <c r="S59" s="99">
        <f t="shared" si="46"/>
        <v>0</v>
      </c>
      <c r="T59" s="90">
        <f t="shared" si="2"/>
        <v>0</v>
      </c>
      <c r="U59" s="99">
        <f t="shared" si="47"/>
        <v>0</v>
      </c>
      <c r="V59" s="90">
        <f t="shared" si="48"/>
        <v>0</v>
      </c>
      <c r="W59" s="96">
        <f t="shared" ref="W59:W64" si="52">+K59+L59+M59</f>
        <v>0</v>
      </c>
      <c r="X59" s="88">
        <f t="shared" si="49"/>
        <v>0</v>
      </c>
    </row>
    <row r="60" spans="1:24">
      <c r="A60" s="48" t="s">
        <v>201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f t="shared" si="50"/>
        <v>0</v>
      </c>
      <c r="Q60" s="98">
        <f t="shared" si="51"/>
        <v>0</v>
      </c>
      <c r="R60" s="99">
        <f t="shared" si="1"/>
        <v>0</v>
      </c>
      <c r="S60" s="99">
        <f t="shared" si="46"/>
        <v>0</v>
      </c>
      <c r="T60" s="90">
        <f t="shared" si="2"/>
        <v>0</v>
      </c>
      <c r="U60" s="99">
        <f t="shared" si="47"/>
        <v>0</v>
      </c>
      <c r="V60" s="90">
        <f t="shared" si="48"/>
        <v>0</v>
      </c>
      <c r="W60" s="96">
        <f>+K60+L60+M60</f>
        <v>0</v>
      </c>
      <c r="X60" s="88">
        <f t="shared" si="49"/>
        <v>0</v>
      </c>
    </row>
    <row r="61" spans="1:24">
      <c r="A61" s="48" t="s">
        <v>178</v>
      </c>
      <c r="B61" s="48">
        <v>0</v>
      </c>
      <c r="C61" s="48">
        <v>691853.44</v>
      </c>
      <c r="D61" s="48">
        <v>9094831.2100000009</v>
      </c>
      <c r="E61" s="48">
        <v>3788136.22</v>
      </c>
      <c r="F61" s="48">
        <v>5058255</v>
      </c>
      <c r="G61" s="48">
        <v>5000824.6099999994</v>
      </c>
      <c r="H61" s="48">
        <v>15330395.26</v>
      </c>
      <c r="I61" s="48">
        <v>4613754.62</v>
      </c>
      <c r="J61" s="48">
        <v>6993544.4299999997</v>
      </c>
      <c r="K61" s="48">
        <v>11114895.610000001</v>
      </c>
      <c r="L61" s="48">
        <v>8900434.459999999</v>
      </c>
      <c r="M61" s="48">
        <v>9534777.7300000023</v>
      </c>
      <c r="N61" s="48">
        <f t="shared" si="50"/>
        <v>80121702.590000004</v>
      </c>
      <c r="Q61" s="98">
        <f t="shared" si="51"/>
        <v>9786684.6500000004</v>
      </c>
      <c r="R61" s="99">
        <f t="shared" si="1"/>
        <v>9786684.6500000004</v>
      </c>
      <c r="S61" s="99">
        <f t="shared" si="46"/>
        <v>13847215.83</v>
      </c>
      <c r="T61" s="90">
        <f t="shared" si="2"/>
        <v>23633900.48</v>
      </c>
      <c r="U61" s="99">
        <f t="shared" si="47"/>
        <v>26937694.309999999</v>
      </c>
      <c r="V61" s="90">
        <f t="shared" si="48"/>
        <v>50571594.789999999</v>
      </c>
      <c r="W61" s="96">
        <f t="shared" si="52"/>
        <v>29550107.800000004</v>
      </c>
      <c r="X61" s="88">
        <f t="shared" si="49"/>
        <v>80121702.590000004</v>
      </c>
    </row>
    <row r="62" spans="1:24">
      <c r="A62" s="48" t="s">
        <v>299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si="50"/>
        <v>0</v>
      </c>
      <c r="Q62" s="98">
        <f t="shared" si="51"/>
        <v>0</v>
      </c>
      <c r="R62" s="99">
        <f t="shared" si="1"/>
        <v>0</v>
      </c>
      <c r="S62" s="99">
        <f t="shared" si="46"/>
        <v>0</v>
      </c>
      <c r="T62" s="90">
        <f t="shared" si="2"/>
        <v>0</v>
      </c>
      <c r="U62" s="99">
        <f t="shared" si="47"/>
        <v>0</v>
      </c>
      <c r="V62" s="90">
        <f t="shared" si="48"/>
        <v>0</v>
      </c>
      <c r="W62" s="96">
        <f t="shared" si="52"/>
        <v>0</v>
      </c>
      <c r="X62" s="88">
        <f t="shared" si="49"/>
        <v>0</v>
      </c>
    </row>
    <row r="63" spans="1:24">
      <c r="A63" s="48" t="s">
        <v>280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 t="shared" si="50"/>
        <v>0</v>
      </c>
      <c r="Q63" s="98">
        <f t="shared" si="51"/>
        <v>0</v>
      </c>
      <c r="R63" s="99">
        <f t="shared" si="1"/>
        <v>0</v>
      </c>
      <c r="S63" s="99">
        <f t="shared" si="46"/>
        <v>0</v>
      </c>
      <c r="T63" s="90">
        <f t="shared" si="2"/>
        <v>0</v>
      </c>
      <c r="U63" s="99">
        <f t="shared" si="47"/>
        <v>0</v>
      </c>
      <c r="V63" s="90">
        <f t="shared" si="48"/>
        <v>0</v>
      </c>
      <c r="W63" s="96">
        <f t="shared" si="52"/>
        <v>0</v>
      </c>
      <c r="X63" s="88">
        <f t="shared" si="49"/>
        <v>0</v>
      </c>
    </row>
    <row r="64" spans="1:24">
      <c r="A64" s="48" t="s">
        <v>202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f t="shared" si="50"/>
        <v>0</v>
      </c>
      <c r="Q64" s="98">
        <f t="shared" si="51"/>
        <v>0</v>
      </c>
      <c r="R64" s="99">
        <f t="shared" si="1"/>
        <v>0</v>
      </c>
      <c r="S64" s="99">
        <f t="shared" si="46"/>
        <v>0</v>
      </c>
      <c r="T64" s="90">
        <f t="shared" si="2"/>
        <v>0</v>
      </c>
      <c r="U64" s="99">
        <f t="shared" si="47"/>
        <v>0</v>
      </c>
      <c r="V64" s="90">
        <f t="shared" si="48"/>
        <v>0</v>
      </c>
      <c r="W64" s="96">
        <f t="shared" si="52"/>
        <v>0</v>
      </c>
      <c r="X64" s="88">
        <f t="shared" si="49"/>
        <v>0</v>
      </c>
    </row>
    <row r="65" spans="1:24">
      <c r="N65" s="48" t="s">
        <v>1</v>
      </c>
      <c r="Q65" s="99"/>
      <c r="R65" s="99"/>
      <c r="S65" s="99"/>
      <c r="T65" s="96"/>
      <c r="U65" s="99"/>
    </row>
    <row r="66" spans="1:24">
      <c r="A66" s="61" t="s">
        <v>203</v>
      </c>
      <c r="B66" s="61">
        <f>SUM(B67:B68)</f>
        <v>2226373.59</v>
      </c>
      <c r="C66" s="61">
        <f t="shared" ref="C66:N66" si="53">SUM(C67:C68)</f>
        <v>2353180.17</v>
      </c>
      <c r="D66" s="61">
        <f t="shared" si="53"/>
        <v>2489911.9399999995</v>
      </c>
      <c r="E66" s="61">
        <f t="shared" si="53"/>
        <v>2459160.3200000003</v>
      </c>
      <c r="F66" s="61">
        <f t="shared" si="53"/>
        <v>2365757.9900000002</v>
      </c>
      <c r="G66" s="61">
        <f t="shared" si="53"/>
        <v>2276396.3999999994</v>
      </c>
      <c r="H66" s="61">
        <f t="shared" si="53"/>
        <v>2409106.0999999996</v>
      </c>
      <c r="I66" s="61">
        <f t="shared" si="53"/>
        <v>2289973.86</v>
      </c>
      <c r="J66" s="61">
        <f t="shared" si="53"/>
        <v>2375217.7299999995</v>
      </c>
      <c r="K66" s="61">
        <f t="shared" si="53"/>
        <v>2264319.3199999998</v>
      </c>
      <c r="L66" s="61">
        <f t="shared" si="53"/>
        <v>2487553.04</v>
      </c>
      <c r="M66" s="61">
        <f t="shared" si="53"/>
        <v>2534305.6100000003</v>
      </c>
      <c r="N66" s="61">
        <f t="shared" si="53"/>
        <v>28531256.07</v>
      </c>
      <c r="Q66" s="98">
        <f>SUM(B66:D66)</f>
        <v>7069465.6999999993</v>
      </c>
      <c r="R66" s="98">
        <f t="shared" si="1"/>
        <v>7069465.6999999993</v>
      </c>
      <c r="S66" s="98">
        <f>SUM(E66:G66)</f>
        <v>7101314.71</v>
      </c>
      <c r="T66" s="96">
        <f t="shared" si="2"/>
        <v>14170780.41</v>
      </c>
      <c r="U66" s="98">
        <f>+H66+I66+J66</f>
        <v>7074297.6899999985</v>
      </c>
      <c r="V66" s="96">
        <f>SUM(T66:U66)</f>
        <v>21245078.099999998</v>
      </c>
      <c r="W66" s="96">
        <f>+K66+L66+M66</f>
        <v>7286177.9699999997</v>
      </c>
      <c r="X66" s="87">
        <f>+V66+W66</f>
        <v>28531256.069999997</v>
      </c>
    </row>
    <row r="67" spans="1:24">
      <c r="A67" s="48" t="s">
        <v>199</v>
      </c>
      <c r="B67" s="48">
        <v>2226373.59</v>
      </c>
      <c r="C67" s="48">
        <v>2353180.17</v>
      </c>
      <c r="D67" s="48">
        <v>2489911.9399999995</v>
      </c>
      <c r="E67" s="48">
        <v>2459160.3200000003</v>
      </c>
      <c r="F67" s="48">
        <v>2365757.9900000002</v>
      </c>
      <c r="G67" s="48">
        <v>2276396.3999999994</v>
      </c>
      <c r="H67" s="48">
        <v>2409106.0999999996</v>
      </c>
      <c r="I67" s="48">
        <v>2289973.86</v>
      </c>
      <c r="J67" s="48">
        <v>2375217.7299999995</v>
      </c>
      <c r="K67" s="48">
        <v>2264319.3199999998</v>
      </c>
      <c r="L67" s="48">
        <v>2487553.04</v>
      </c>
      <c r="M67" s="48">
        <v>2534305.6100000003</v>
      </c>
      <c r="N67" s="48">
        <f>SUM(B67:M67)</f>
        <v>28531256.07</v>
      </c>
      <c r="Q67" s="99">
        <f>SUM(B67:D67)</f>
        <v>7069465.6999999993</v>
      </c>
      <c r="R67" s="99">
        <f t="shared" si="1"/>
        <v>7069465.6999999993</v>
      </c>
      <c r="S67" s="99">
        <f>SUM(E67:G67)</f>
        <v>7101314.71</v>
      </c>
      <c r="T67" s="90">
        <f t="shared" si="2"/>
        <v>14170780.41</v>
      </c>
      <c r="U67" s="99">
        <f>+H67+I67+J67</f>
        <v>7074297.6899999985</v>
      </c>
      <c r="V67" s="90">
        <f>SUM(T67:U67)</f>
        <v>21245078.099999998</v>
      </c>
      <c r="W67" s="90">
        <f>+K67+L67+M67</f>
        <v>7286177.9699999997</v>
      </c>
      <c r="X67" s="88">
        <f>+V67+W67</f>
        <v>28531256.069999997</v>
      </c>
    </row>
    <row r="68" spans="1:24">
      <c r="A68" s="48" t="s">
        <v>204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f>SUM(B68:M68)</f>
        <v>0</v>
      </c>
      <c r="Q68" s="99">
        <f>SUM(B68:D68)</f>
        <v>0</v>
      </c>
      <c r="R68" s="99">
        <f t="shared" si="1"/>
        <v>0</v>
      </c>
      <c r="S68" s="99">
        <f>SUM(E68:G68)</f>
        <v>0</v>
      </c>
      <c r="T68" s="90">
        <f t="shared" si="2"/>
        <v>0</v>
      </c>
      <c r="U68" s="99">
        <f>+H68+I68+J68</f>
        <v>0</v>
      </c>
      <c r="V68" s="90">
        <f>SUM(T68:U68)</f>
        <v>0</v>
      </c>
      <c r="W68" s="90">
        <f>+K68+L68+M68</f>
        <v>0</v>
      </c>
      <c r="X68" s="88">
        <f>+V68+W68</f>
        <v>0</v>
      </c>
    </row>
    <row r="69" spans="1:24">
      <c r="N69" s="48" t="s">
        <v>1</v>
      </c>
      <c r="Q69" s="99"/>
      <c r="R69" s="99"/>
      <c r="S69" s="99"/>
      <c r="T69" s="96"/>
      <c r="U69" s="99"/>
    </row>
    <row r="70" spans="1:24">
      <c r="A70" s="61" t="s">
        <v>17</v>
      </c>
      <c r="B70" s="61">
        <f t="shared" ref="B70:N70" si="54">SUM(B71:B82)</f>
        <v>0</v>
      </c>
      <c r="C70" s="61">
        <f t="shared" si="54"/>
        <v>0</v>
      </c>
      <c r="D70" s="61">
        <f t="shared" si="54"/>
        <v>0</v>
      </c>
      <c r="E70" s="61">
        <f t="shared" si="54"/>
        <v>9065834.8300000001</v>
      </c>
      <c r="F70" s="61">
        <f t="shared" si="54"/>
        <v>26393669.789999999</v>
      </c>
      <c r="G70" s="61">
        <f t="shared" si="54"/>
        <v>2663540.0200000005</v>
      </c>
      <c r="H70" s="61">
        <f t="shared" si="54"/>
        <v>3844718.76</v>
      </c>
      <c r="I70" s="61">
        <f t="shared" si="54"/>
        <v>5481443.3700000001</v>
      </c>
      <c r="J70" s="61">
        <f t="shared" si="54"/>
        <v>4516825.75</v>
      </c>
      <c r="K70" s="61">
        <f t="shared" si="54"/>
        <v>3282362.9000000004</v>
      </c>
      <c r="L70" s="61">
        <f t="shared" si="54"/>
        <v>9128895.1500000004</v>
      </c>
      <c r="M70" s="61">
        <f t="shared" si="54"/>
        <v>12017038.07</v>
      </c>
      <c r="N70" s="61">
        <f t="shared" si="54"/>
        <v>76394328.640000001</v>
      </c>
      <c r="Q70" s="98">
        <f t="shared" ref="Q70:Q82" si="55">SUM(B70:D70)</f>
        <v>0</v>
      </c>
      <c r="R70" s="98">
        <f t="shared" si="1"/>
        <v>0</v>
      </c>
      <c r="S70" s="98">
        <f t="shared" ref="S70:S82" si="56">SUM(E70:G70)</f>
        <v>38123044.640000001</v>
      </c>
      <c r="T70" s="96">
        <f t="shared" si="2"/>
        <v>38123044.640000001</v>
      </c>
      <c r="U70" s="98">
        <f t="shared" ref="U70:U82" si="57">+H70+I70+J70</f>
        <v>13842987.879999999</v>
      </c>
      <c r="V70" s="96">
        <f t="shared" ref="V70:V82" si="58">SUM(T70:U70)</f>
        <v>51966032.519999996</v>
      </c>
      <c r="W70" s="96">
        <f t="shared" ref="W70:W82" si="59">+K70+L70+M70</f>
        <v>24428296.120000001</v>
      </c>
      <c r="X70" s="87">
        <f t="shared" ref="X70:X82" si="60">+V70+W70</f>
        <v>76394328.640000001</v>
      </c>
    </row>
    <row r="71" spans="1:24">
      <c r="A71" s="48" t="s">
        <v>376</v>
      </c>
      <c r="B71" s="48">
        <v>0</v>
      </c>
      <c r="C71" s="48">
        <v>0</v>
      </c>
      <c r="D71" s="48">
        <v>0</v>
      </c>
      <c r="E71" s="48">
        <v>0</v>
      </c>
      <c r="F71" s="48">
        <v>5461741.2000000002</v>
      </c>
      <c r="G71" s="48">
        <v>0</v>
      </c>
      <c r="H71" s="48">
        <v>1574230</v>
      </c>
      <c r="I71" s="48">
        <v>120700</v>
      </c>
      <c r="J71" s="48">
        <v>0</v>
      </c>
      <c r="K71" s="48">
        <v>1800000</v>
      </c>
      <c r="L71" s="48">
        <v>6073567.2999999998</v>
      </c>
      <c r="M71" s="48">
        <v>1082012</v>
      </c>
      <c r="N71" s="48">
        <f t="shared" ref="N71:N82" si="61">SUM(B71:M71)</f>
        <v>16112250.5</v>
      </c>
      <c r="Q71" s="99">
        <f t="shared" si="55"/>
        <v>0</v>
      </c>
      <c r="R71" s="99">
        <f t="shared" si="1"/>
        <v>0</v>
      </c>
      <c r="S71" s="99">
        <f t="shared" si="56"/>
        <v>5461741.2000000002</v>
      </c>
      <c r="T71" s="90">
        <f t="shared" si="2"/>
        <v>5461741.2000000002</v>
      </c>
      <c r="U71" s="99">
        <f t="shared" si="57"/>
        <v>1694930</v>
      </c>
      <c r="V71" s="90">
        <f t="shared" si="58"/>
        <v>7156671.2000000002</v>
      </c>
      <c r="W71" s="90">
        <f t="shared" si="59"/>
        <v>8955579.3000000007</v>
      </c>
      <c r="X71" s="88">
        <f t="shared" si="60"/>
        <v>16112250.5</v>
      </c>
    </row>
    <row r="72" spans="1:24">
      <c r="A72" s="48" t="s">
        <v>377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2011424</v>
      </c>
      <c r="J72" s="48">
        <v>0</v>
      </c>
      <c r="K72" s="48">
        <v>530615</v>
      </c>
      <c r="L72" s="48">
        <v>756932.81</v>
      </c>
      <c r="M72" s="48">
        <v>771061</v>
      </c>
      <c r="N72" s="48">
        <f>SUM(B72:M72)</f>
        <v>4070032.81</v>
      </c>
      <c r="Q72" s="99">
        <f t="shared" si="55"/>
        <v>0</v>
      </c>
      <c r="R72" s="99">
        <f t="shared" si="1"/>
        <v>0</v>
      </c>
      <c r="S72" s="99">
        <f t="shared" si="56"/>
        <v>0</v>
      </c>
      <c r="T72" s="90">
        <f t="shared" si="2"/>
        <v>0</v>
      </c>
      <c r="U72" s="99">
        <f t="shared" si="57"/>
        <v>2011424</v>
      </c>
      <c r="V72" s="90">
        <f t="shared" si="58"/>
        <v>2011424</v>
      </c>
      <c r="W72" s="90">
        <f t="shared" si="59"/>
        <v>2058608.81</v>
      </c>
      <c r="X72" s="88">
        <f t="shared" si="60"/>
        <v>4070032.81</v>
      </c>
    </row>
    <row r="73" spans="1:24">
      <c r="A73" s="48" t="s">
        <v>378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2233588.5</v>
      </c>
      <c r="K73" s="48">
        <v>741078.32000000007</v>
      </c>
      <c r="L73" s="48">
        <v>0</v>
      </c>
      <c r="M73" s="48">
        <v>1613145.6800000002</v>
      </c>
      <c r="N73" s="48">
        <f t="shared" si="61"/>
        <v>4587812.5</v>
      </c>
      <c r="Q73" s="99">
        <f t="shared" si="55"/>
        <v>0</v>
      </c>
      <c r="R73" s="99">
        <f t="shared" ref="R73:R84" si="62">SUM(Q73)</f>
        <v>0</v>
      </c>
      <c r="S73" s="99">
        <f t="shared" si="56"/>
        <v>0</v>
      </c>
      <c r="T73" s="90">
        <f t="shared" ref="T73:T84" si="63">SUM(R73:S73)</f>
        <v>0</v>
      </c>
      <c r="U73" s="99">
        <f t="shared" si="57"/>
        <v>2233588.5</v>
      </c>
      <c r="V73" s="90">
        <f t="shared" si="58"/>
        <v>2233588.5</v>
      </c>
      <c r="W73" s="90">
        <f t="shared" si="59"/>
        <v>2354224</v>
      </c>
      <c r="X73" s="88">
        <f t="shared" si="60"/>
        <v>4587812.5</v>
      </c>
    </row>
    <row r="74" spans="1:24">
      <c r="A74" s="48" t="s">
        <v>326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2122822.9700000002</v>
      </c>
      <c r="H74" s="48">
        <v>1562232.81</v>
      </c>
      <c r="I74" s="48">
        <v>2794812.23</v>
      </c>
      <c r="J74" s="48">
        <v>1175299.46</v>
      </c>
      <c r="K74" s="48">
        <v>0</v>
      </c>
      <c r="L74" s="48">
        <v>0</v>
      </c>
      <c r="M74" s="48">
        <v>1623074.53</v>
      </c>
      <c r="N74" s="48">
        <f t="shared" si="61"/>
        <v>9278242</v>
      </c>
      <c r="Q74" s="99">
        <f>SUM(B74:D74)</f>
        <v>0</v>
      </c>
      <c r="R74" s="99">
        <f t="shared" si="62"/>
        <v>0</v>
      </c>
      <c r="S74" s="99">
        <f t="shared" si="56"/>
        <v>2122822.9700000002</v>
      </c>
      <c r="T74" s="90">
        <f t="shared" si="63"/>
        <v>2122822.9700000002</v>
      </c>
      <c r="U74" s="99">
        <f t="shared" si="57"/>
        <v>5532344.5</v>
      </c>
      <c r="V74" s="90">
        <f t="shared" si="58"/>
        <v>7655167.4700000007</v>
      </c>
      <c r="W74" s="90">
        <f t="shared" si="59"/>
        <v>1623074.53</v>
      </c>
      <c r="X74" s="88">
        <f t="shared" si="60"/>
        <v>9278242</v>
      </c>
    </row>
    <row r="75" spans="1:24">
      <c r="A75" s="22" t="s">
        <v>380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890387.9</v>
      </c>
      <c r="K75" s="48">
        <v>0</v>
      </c>
      <c r="L75" s="48">
        <v>2190059.56</v>
      </c>
      <c r="M75" s="48">
        <v>6889170.54</v>
      </c>
      <c r="N75" s="48">
        <f t="shared" si="61"/>
        <v>9969618</v>
      </c>
      <c r="Q75" s="99">
        <f t="shared" si="55"/>
        <v>0</v>
      </c>
      <c r="R75" s="99">
        <f t="shared" si="62"/>
        <v>0</v>
      </c>
      <c r="S75" s="99">
        <f t="shared" si="56"/>
        <v>0</v>
      </c>
      <c r="T75" s="90">
        <f t="shared" si="63"/>
        <v>0</v>
      </c>
      <c r="U75" s="99">
        <f t="shared" si="57"/>
        <v>890387.9</v>
      </c>
      <c r="V75" s="90">
        <f t="shared" si="58"/>
        <v>890387.9</v>
      </c>
      <c r="W75" s="90">
        <f t="shared" si="59"/>
        <v>9079230.0999999996</v>
      </c>
      <c r="X75" s="88">
        <f t="shared" si="60"/>
        <v>9969618</v>
      </c>
    </row>
    <row r="76" spans="1:24">
      <c r="A76" s="22" t="s">
        <v>382</v>
      </c>
      <c r="B76" s="48">
        <v>0</v>
      </c>
      <c r="C76" s="48">
        <v>0</v>
      </c>
      <c r="D76" s="48">
        <v>0</v>
      </c>
      <c r="E76" s="48">
        <v>9065834.8300000001</v>
      </c>
      <c r="F76" s="48">
        <v>20931928.59</v>
      </c>
      <c r="G76" s="48">
        <v>540717.05000000005</v>
      </c>
      <c r="H76" s="48">
        <v>708255.95</v>
      </c>
      <c r="I76" s="48">
        <v>554507.14</v>
      </c>
      <c r="J76" s="48">
        <v>0</v>
      </c>
      <c r="K76" s="48">
        <v>0</v>
      </c>
      <c r="L76" s="48">
        <v>0</v>
      </c>
      <c r="M76" s="48">
        <v>0</v>
      </c>
      <c r="N76" s="48">
        <f t="shared" si="61"/>
        <v>31801243.560000002</v>
      </c>
      <c r="Q76" s="99">
        <f t="shared" si="55"/>
        <v>0</v>
      </c>
      <c r="R76" s="99">
        <f t="shared" si="62"/>
        <v>0</v>
      </c>
      <c r="S76" s="99">
        <f t="shared" si="56"/>
        <v>30538480.470000003</v>
      </c>
      <c r="T76" s="90">
        <f t="shared" si="63"/>
        <v>30538480.470000003</v>
      </c>
      <c r="U76" s="99">
        <f t="shared" si="57"/>
        <v>1262763.0899999999</v>
      </c>
      <c r="V76" s="90">
        <f t="shared" si="58"/>
        <v>31801243.560000002</v>
      </c>
      <c r="W76" s="90">
        <f t="shared" si="59"/>
        <v>0</v>
      </c>
      <c r="X76" s="88">
        <f t="shared" si="60"/>
        <v>31801243.560000002</v>
      </c>
    </row>
    <row r="77" spans="1:24">
      <c r="A77" s="22" t="s">
        <v>383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217549.89</v>
      </c>
      <c r="K77" s="48">
        <v>157805.57999999999</v>
      </c>
      <c r="L77" s="48">
        <v>0</v>
      </c>
      <c r="M77" s="48">
        <v>0</v>
      </c>
      <c r="N77" s="48">
        <f t="shared" si="61"/>
        <v>375355.47</v>
      </c>
      <c r="Q77" s="99">
        <f t="shared" si="55"/>
        <v>0</v>
      </c>
      <c r="R77" s="99">
        <f t="shared" si="62"/>
        <v>0</v>
      </c>
      <c r="S77" s="99">
        <f t="shared" si="56"/>
        <v>0</v>
      </c>
      <c r="T77" s="90">
        <f>SUM(R77:S77)</f>
        <v>0</v>
      </c>
      <c r="U77" s="99">
        <f t="shared" si="57"/>
        <v>217549.89</v>
      </c>
      <c r="V77" s="90">
        <f t="shared" si="58"/>
        <v>217549.89</v>
      </c>
      <c r="W77" s="90">
        <f t="shared" si="59"/>
        <v>157805.57999999999</v>
      </c>
      <c r="X77" s="88">
        <f t="shared" si="60"/>
        <v>375355.47</v>
      </c>
    </row>
    <row r="78" spans="1:24">
      <c r="A78" s="22" t="s">
        <v>384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52864</v>
      </c>
      <c r="L78" s="48">
        <v>108335.48</v>
      </c>
      <c r="M78" s="48">
        <v>38574.32</v>
      </c>
      <c r="N78" s="48">
        <f t="shared" si="61"/>
        <v>199773.8</v>
      </c>
      <c r="Q78" s="99">
        <f t="shared" si="55"/>
        <v>0</v>
      </c>
      <c r="R78" s="99">
        <f t="shared" si="62"/>
        <v>0</v>
      </c>
      <c r="S78" s="99">
        <f t="shared" si="56"/>
        <v>0</v>
      </c>
      <c r="T78" s="90">
        <f t="shared" si="63"/>
        <v>0</v>
      </c>
      <c r="U78" s="99">
        <f t="shared" si="57"/>
        <v>0</v>
      </c>
      <c r="V78" s="90">
        <f t="shared" si="58"/>
        <v>0</v>
      </c>
      <c r="W78" s="90">
        <f t="shared" si="59"/>
        <v>199773.8</v>
      </c>
      <c r="X78" s="88">
        <f t="shared" si="60"/>
        <v>199773.8</v>
      </c>
    </row>
    <row r="79" spans="1:24">
      <c r="A79" s="22" t="s">
        <v>331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f t="shared" si="61"/>
        <v>0</v>
      </c>
      <c r="Q79" s="99">
        <f t="shared" si="55"/>
        <v>0</v>
      </c>
      <c r="R79" s="99">
        <f t="shared" si="62"/>
        <v>0</v>
      </c>
      <c r="S79" s="99">
        <f t="shared" si="56"/>
        <v>0</v>
      </c>
      <c r="T79" s="90">
        <f t="shared" si="63"/>
        <v>0</v>
      </c>
      <c r="U79" s="99">
        <f t="shared" si="57"/>
        <v>0</v>
      </c>
      <c r="V79" s="90">
        <f t="shared" si="58"/>
        <v>0</v>
      </c>
      <c r="W79" s="90">
        <f t="shared" si="59"/>
        <v>0</v>
      </c>
      <c r="X79" s="88">
        <f t="shared" si="60"/>
        <v>0</v>
      </c>
    </row>
    <row r="80" spans="1:24">
      <c r="A80" s="22" t="s">
        <v>327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f t="shared" si="61"/>
        <v>0</v>
      </c>
      <c r="Q80" s="99">
        <f t="shared" si="55"/>
        <v>0</v>
      </c>
      <c r="R80" s="99">
        <f t="shared" si="62"/>
        <v>0</v>
      </c>
      <c r="S80" s="99">
        <f t="shared" si="56"/>
        <v>0</v>
      </c>
      <c r="T80" s="90">
        <f t="shared" si="63"/>
        <v>0</v>
      </c>
      <c r="U80" s="99">
        <f t="shared" si="57"/>
        <v>0</v>
      </c>
      <c r="V80" s="90">
        <f t="shared" si="58"/>
        <v>0</v>
      </c>
      <c r="W80" s="90">
        <f t="shared" si="59"/>
        <v>0</v>
      </c>
      <c r="X80" s="88">
        <f t="shared" si="60"/>
        <v>0</v>
      </c>
    </row>
    <row r="81" spans="1:24">
      <c r="A81" s="22" t="s">
        <v>328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f t="shared" si="61"/>
        <v>0</v>
      </c>
      <c r="Q81" s="99">
        <f t="shared" si="55"/>
        <v>0</v>
      </c>
      <c r="R81" s="99">
        <f t="shared" si="62"/>
        <v>0</v>
      </c>
      <c r="S81" s="99">
        <f t="shared" si="56"/>
        <v>0</v>
      </c>
      <c r="T81" s="90">
        <f t="shared" si="63"/>
        <v>0</v>
      </c>
      <c r="U81" s="99">
        <f t="shared" si="57"/>
        <v>0</v>
      </c>
      <c r="V81" s="90">
        <f t="shared" si="58"/>
        <v>0</v>
      </c>
      <c r="W81" s="90">
        <f t="shared" si="59"/>
        <v>0</v>
      </c>
      <c r="X81" s="88">
        <f t="shared" si="60"/>
        <v>0</v>
      </c>
    </row>
    <row r="82" spans="1:24">
      <c r="A82" s="22" t="s">
        <v>294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f t="shared" si="61"/>
        <v>0</v>
      </c>
      <c r="Q82" s="88">
        <f t="shared" si="55"/>
        <v>0</v>
      </c>
      <c r="R82" s="98">
        <f t="shared" si="62"/>
        <v>0</v>
      </c>
      <c r="S82" s="88">
        <f t="shared" si="56"/>
        <v>0</v>
      </c>
      <c r="T82" s="96">
        <f t="shared" si="63"/>
        <v>0</v>
      </c>
      <c r="U82" s="88">
        <f t="shared" si="57"/>
        <v>0</v>
      </c>
      <c r="V82" s="90">
        <f t="shared" si="58"/>
        <v>0</v>
      </c>
      <c r="W82" s="90">
        <f t="shared" si="59"/>
        <v>0</v>
      </c>
      <c r="X82" s="88">
        <f t="shared" si="60"/>
        <v>0</v>
      </c>
    </row>
    <row r="83" spans="1:24">
      <c r="R83" s="98"/>
      <c r="T83" s="96"/>
    </row>
    <row r="84" spans="1:24">
      <c r="A84" s="61" t="s">
        <v>118</v>
      </c>
      <c r="B84" s="61">
        <f t="shared" ref="B84:N84" si="64">+B6+B11+B19+B28+B32+B41+B45+B52+B58+B66+B70</f>
        <v>35380943.310000002</v>
      </c>
      <c r="C84" s="61">
        <f t="shared" si="64"/>
        <v>33418806.280000009</v>
      </c>
      <c r="D84" s="61">
        <f t="shared" si="64"/>
        <v>41485014.509999998</v>
      </c>
      <c r="E84" s="61">
        <f t="shared" si="64"/>
        <v>45460308.68</v>
      </c>
      <c r="F84" s="61">
        <f t="shared" si="64"/>
        <v>68078402.460000008</v>
      </c>
      <c r="G84" s="61">
        <f t="shared" si="64"/>
        <v>44481306.580000006</v>
      </c>
      <c r="H84" s="61">
        <f t="shared" si="64"/>
        <v>56160053.490000002</v>
      </c>
      <c r="I84" s="61">
        <f t="shared" si="64"/>
        <v>47100252.349999987</v>
      </c>
      <c r="J84" s="61">
        <f t="shared" si="64"/>
        <v>64049805.130000003</v>
      </c>
      <c r="K84" s="61">
        <f t="shared" si="64"/>
        <v>61311472.759999998</v>
      </c>
      <c r="L84" s="61">
        <f t="shared" si="64"/>
        <v>58530431.419999994</v>
      </c>
      <c r="M84" s="61">
        <f t="shared" si="64"/>
        <v>98609645.549999982</v>
      </c>
      <c r="N84" s="61">
        <f t="shared" si="64"/>
        <v>654066442.51999998</v>
      </c>
      <c r="O84" s="87"/>
      <c r="Q84" s="98">
        <f>SUM(B84:D84)</f>
        <v>110284764.09999999</v>
      </c>
      <c r="R84" s="98">
        <f t="shared" si="62"/>
        <v>110284764.09999999</v>
      </c>
      <c r="S84" s="94">
        <f>SUM(E84:G84)</f>
        <v>158020017.72000003</v>
      </c>
      <c r="T84" s="96">
        <f t="shared" si="63"/>
        <v>268304781.82000002</v>
      </c>
      <c r="U84" s="98">
        <f>SUM(H84:J84)</f>
        <v>167310110.97</v>
      </c>
      <c r="V84" s="87">
        <f>SUM(T84:U84)</f>
        <v>435614892.79000002</v>
      </c>
      <c r="W84" s="87">
        <f>SUM(K84:M84)</f>
        <v>218451549.72999996</v>
      </c>
      <c r="X84" s="87">
        <f>SUM(V84:W84)</f>
        <v>654066442.51999998</v>
      </c>
    </row>
    <row r="85" spans="1:24">
      <c r="D85" s="48">
        <f>SUM(B84:D84)</f>
        <v>110284764.09999999</v>
      </c>
      <c r="G85" s="48">
        <f>SUM(E84:G84)</f>
        <v>158020017.72000003</v>
      </c>
      <c r="J85" s="48">
        <f>SUM(H84:J84)</f>
        <v>167310110.97</v>
      </c>
      <c r="M85" s="48">
        <f>SUM(K84:M84)</f>
        <v>218451549.72999996</v>
      </c>
      <c r="N85" s="48">
        <f>SUM(D85:M85)</f>
        <v>654066442.51999998</v>
      </c>
    </row>
  </sheetData>
  <mergeCells count="6">
    <mergeCell ref="A2:N2"/>
    <mergeCell ref="A3:N3"/>
    <mergeCell ref="A1:N1"/>
    <mergeCell ref="U4:V4"/>
    <mergeCell ref="S4:T4"/>
    <mergeCell ref="Q4:R4"/>
  </mergeCells>
  <phoneticPr fontId="0" type="noConversion"/>
  <printOptions horizontalCentered="1" verticalCentered="1"/>
  <pageMargins left="0.11811023622047245" right="0.11811023622047245" top="0.15748031496062992" bottom="0.11811023622047245" header="0.11811023622047245" footer="0"/>
  <pageSetup scale="5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4"/>
  <sheetViews>
    <sheetView tabSelected="1" zoomScale="90" zoomScaleNormal="90" workbookViewId="0">
      <pane xSplit="1" topLeftCell="B1" activePane="topRight" state="frozen"/>
      <selection pane="topRight" activeCell="B1" sqref="B1"/>
    </sheetView>
  </sheetViews>
  <sheetFormatPr baseColWidth="10" defaultRowHeight="12"/>
  <cols>
    <col min="1" max="1" width="40.85546875" style="48" customWidth="1"/>
    <col min="2" max="7" width="13.7109375" style="48" customWidth="1"/>
    <col min="8" max="8" width="5.85546875" style="48" bestFit="1" customWidth="1"/>
    <col min="9" max="9" width="8.28515625" style="48" bestFit="1" customWidth="1"/>
    <col min="10" max="10" width="11.85546875" style="48" bestFit="1" customWidth="1"/>
    <col min="11" max="11" width="9.42578125" style="48" bestFit="1" customWidth="1"/>
    <col min="12" max="12" width="11" style="48" bestFit="1" customWidth="1"/>
    <col min="13" max="13" width="10.42578125" style="48" bestFit="1" customWidth="1"/>
    <col min="14" max="14" width="14.42578125" style="48" bestFit="1" customWidth="1"/>
    <col min="15" max="15" width="11.42578125" style="48"/>
    <col min="16" max="16" width="12.42578125" style="48" bestFit="1" customWidth="1"/>
    <col min="17" max="16384" width="11.42578125" style="48"/>
  </cols>
  <sheetData>
    <row r="2" spans="1:24" ht="15.75">
      <c r="A2" s="145" t="s">
        <v>332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24">
      <c r="A3" s="149" t="s">
        <v>251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24">
      <c r="A4" s="149" t="s">
        <v>334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24">
      <c r="B5" s="103" t="s">
        <v>119</v>
      </c>
      <c r="C5" s="103" t="s">
        <v>120</v>
      </c>
      <c r="D5" s="103" t="s">
        <v>121</v>
      </c>
      <c r="E5" s="103" t="s">
        <v>122</v>
      </c>
      <c r="F5" s="103" t="s">
        <v>123</v>
      </c>
      <c r="G5" s="103" t="s">
        <v>124</v>
      </c>
      <c r="H5" s="103" t="s">
        <v>125</v>
      </c>
      <c r="I5" s="103" t="s">
        <v>126</v>
      </c>
      <c r="J5" s="103" t="s">
        <v>127</v>
      </c>
      <c r="K5" s="103" t="s">
        <v>128</v>
      </c>
      <c r="L5" s="103" t="s">
        <v>129</v>
      </c>
      <c r="M5" s="103" t="s">
        <v>130</v>
      </c>
      <c r="N5" s="103" t="s">
        <v>18</v>
      </c>
      <c r="Q5" s="148" t="s">
        <v>256</v>
      </c>
      <c r="R5" s="148"/>
      <c r="S5" s="147" t="s">
        <v>257</v>
      </c>
      <c r="T5" s="147"/>
      <c r="U5" s="146" t="s">
        <v>258</v>
      </c>
      <c r="V5" s="146"/>
      <c r="W5" s="92" t="s">
        <v>259</v>
      </c>
      <c r="X5" s="92" t="s">
        <v>18</v>
      </c>
    </row>
    <row r="6" spans="1:24">
      <c r="Q6" s="89"/>
      <c r="R6" s="89"/>
      <c r="S6" s="88"/>
      <c r="T6" s="88"/>
      <c r="U6" s="90"/>
      <c r="V6" s="89"/>
      <c r="W6" s="88"/>
      <c r="X6" s="88"/>
    </row>
    <row r="7" spans="1:24">
      <c r="A7" s="61" t="s">
        <v>6</v>
      </c>
      <c r="B7" s="61">
        <f>SUM(B8:B15)</f>
        <v>46247560.859999999</v>
      </c>
      <c r="C7" s="61">
        <f>SUM(C8:C15)</f>
        <v>16149614.5</v>
      </c>
      <c r="D7" s="61">
        <f>SUM(D8:D15)</f>
        <v>13163577.109999999</v>
      </c>
      <c r="E7" s="61">
        <f>SUM(E8:E15)</f>
        <v>8633508.2899999991</v>
      </c>
      <c r="F7" s="61">
        <f t="shared" ref="F7:M7" si="0">SUM(F8:F15)</f>
        <v>11806419.390000001</v>
      </c>
      <c r="G7" s="61">
        <f t="shared" si="0"/>
        <v>25983362.489999998</v>
      </c>
      <c r="H7" s="61">
        <f t="shared" si="0"/>
        <v>0</v>
      </c>
      <c r="I7" s="61">
        <f t="shared" si="0"/>
        <v>0</v>
      </c>
      <c r="J7" s="61">
        <f>SUM(J8:J15)</f>
        <v>0</v>
      </c>
      <c r="K7" s="61">
        <f t="shared" si="0"/>
        <v>0</v>
      </c>
      <c r="L7" s="61">
        <f t="shared" si="0"/>
        <v>0</v>
      </c>
      <c r="M7" s="61">
        <f t="shared" si="0"/>
        <v>0</v>
      </c>
      <c r="N7" s="61">
        <f>SUM(B7:M7)</f>
        <v>121984042.63999999</v>
      </c>
      <c r="Q7" s="94">
        <f>SUM(B7:D7)</f>
        <v>75560752.469999999</v>
      </c>
      <c r="R7" s="94">
        <f>Q7</f>
        <v>75560752.469999999</v>
      </c>
      <c r="S7" s="87">
        <f>SUM(E7:G7)</f>
        <v>46423290.170000002</v>
      </c>
      <c r="T7" s="95">
        <f>SUM(R7:S7)</f>
        <v>121984042.64</v>
      </c>
      <c r="U7" s="96">
        <f>SUM(H7:J7)</f>
        <v>0</v>
      </c>
      <c r="V7" s="94">
        <f>SUM(T7:U7)</f>
        <v>121984042.64</v>
      </c>
      <c r="W7" s="87">
        <f>SUM(K7:M7)</f>
        <v>0</v>
      </c>
      <c r="X7" s="95">
        <f>SUM(V7:W7)</f>
        <v>121984042.64</v>
      </c>
    </row>
    <row r="8" spans="1:24">
      <c r="A8" s="48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f>SUM(B8:M8)</f>
        <v>0</v>
      </c>
      <c r="Q8" s="89">
        <f>SUM(B8:D8)</f>
        <v>0</v>
      </c>
      <c r="R8" s="94">
        <f t="shared" ref="R8:R78" si="1">Q8</f>
        <v>0</v>
      </c>
      <c r="S8" s="88">
        <f>SUM(E8:G8)</f>
        <v>0</v>
      </c>
      <c r="T8" s="95">
        <f>SUM(R8:S8)</f>
        <v>0</v>
      </c>
      <c r="U8" s="90">
        <f t="shared" ref="U8:U72" si="2">SUM(H8:J8)</f>
        <v>0</v>
      </c>
      <c r="V8" s="89">
        <f>SUM(T8:U8)</f>
        <v>0</v>
      </c>
      <c r="W8" s="88">
        <f t="shared" ref="W8:W78" si="3">SUM(K8:M8)</f>
        <v>0</v>
      </c>
      <c r="X8" s="97">
        <f>SUM(V8:W8)</f>
        <v>0</v>
      </c>
    </row>
    <row r="9" spans="1:24">
      <c r="A9" s="48" t="s">
        <v>50</v>
      </c>
      <c r="B9" s="48">
        <v>36945536.960000001</v>
      </c>
      <c r="C9" s="48">
        <v>8422752</v>
      </c>
      <c r="D9" s="48">
        <v>3745079</v>
      </c>
      <c r="E9" s="48">
        <v>1629018.5</v>
      </c>
      <c r="F9" s="48">
        <v>4868928.5</v>
      </c>
      <c r="G9" s="48">
        <v>3503818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f t="shared" ref="N9:N15" si="4">SUM(B9:M9)</f>
        <v>59115132.960000001</v>
      </c>
      <c r="Q9" s="89">
        <f>SUM(B9:D9)</f>
        <v>49113367.960000001</v>
      </c>
      <c r="R9" s="94">
        <f t="shared" si="1"/>
        <v>49113367.960000001</v>
      </c>
      <c r="S9" s="88">
        <f>SUM(E9:G9)</f>
        <v>10001765</v>
      </c>
      <c r="T9" s="95">
        <f>SUM(R9:S9)</f>
        <v>59115132.960000001</v>
      </c>
      <c r="U9" s="90">
        <f t="shared" si="2"/>
        <v>0</v>
      </c>
      <c r="V9" s="89">
        <f>SUM(T9:U9)</f>
        <v>59115132.960000001</v>
      </c>
      <c r="W9" s="88">
        <f>SUM(K9:M9)</f>
        <v>0</v>
      </c>
      <c r="X9" s="97">
        <f>SUM(V9:W9)</f>
        <v>59115132.960000001</v>
      </c>
    </row>
    <row r="10" spans="1:24">
      <c r="A10" s="48" t="s">
        <v>51</v>
      </c>
      <c r="B10" s="48">
        <v>9240411.1699999999</v>
      </c>
      <c r="C10" s="48">
        <v>7701847.46</v>
      </c>
      <c r="D10" s="48">
        <v>9366862.5800000001</v>
      </c>
      <c r="E10" s="48">
        <v>6966038.6699999999</v>
      </c>
      <c r="F10" s="48">
        <v>6878125.9500000011</v>
      </c>
      <c r="G10" s="48">
        <v>22425653.219999999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f t="shared" si="4"/>
        <v>62578939.050000004</v>
      </c>
      <c r="Q10" s="89">
        <f>SUM(B10:D10)</f>
        <v>26309121.210000001</v>
      </c>
      <c r="R10" s="94">
        <f t="shared" si="1"/>
        <v>26309121.210000001</v>
      </c>
      <c r="S10" s="88">
        <f t="shared" ref="S10:S78" si="5">SUM(E10:G10)</f>
        <v>36269817.840000004</v>
      </c>
      <c r="T10" s="95">
        <f>SUM(R10:S10)</f>
        <v>62578939.050000004</v>
      </c>
      <c r="U10" s="90">
        <f t="shared" si="2"/>
        <v>0</v>
      </c>
      <c r="V10" s="89">
        <f t="shared" ref="V10:X78" si="6">SUM(T10:U10)</f>
        <v>62578939.050000004</v>
      </c>
      <c r="W10" s="88">
        <f t="shared" si="3"/>
        <v>0</v>
      </c>
      <c r="X10" s="97">
        <f t="shared" si="6"/>
        <v>62578939.050000004</v>
      </c>
    </row>
    <row r="11" spans="1:24">
      <c r="A11" s="48" t="s">
        <v>52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f t="shared" si="4"/>
        <v>0</v>
      </c>
      <c r="Q11" s="89">
        <f t="shared" ref="Q11:Q78" si="7">SUM(B11:D11)</f>
        <v>0</v>
      </c>
      <c r="R11" s="94">
        <f t="shared" si="1"/>
        <v>0</v>
      </c>
      <c r="S11" s="88">
        <f t="shared" si="5"/>
        <v>0</v>
      </c>
      <c r="T11" s="95">
        <f t="shared" ref="T11:T78" si="8">SUM(R11:S11)</f>
        <v>0</v>
      </c>
      <c r="U11" s="90">
        <f t="shared" si="2"/>
        <v>0</v>
      </c>
      <c r="V11" s="89">
        <f t="shared" si="6"/>
        <v>0</v>
      </c>
      <c r="W11" s="88">
        <f t="shared" si="3"/>
        <v>0</v>
      </c>
      <c r="X11" s="97">
        <f t="shared" si="6"/>
        <v>0</v>
      </c>
    </row>
    <row r="12" spans="1:24">
      <c r="A12" s="48" t="s">
        <v>53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f t="shared" si="4"/>
        <v>0</v>
      </c>
      <c r="Q12" s="89">
        <f t="shared" si="7"/>
        <v>0</v>
      </c>
      <c r="R12" s="94">
        <f t="shared" si="1"/>
        <v>0</v>
      </c>
      <c r="S12" s="88">
        <f t="shared" si="5"/>
        <v>0</v>
      </c>
      <c r="T12" s="95">
        <f>SUM(R12:S12)</f>
        <v>0</v>
      </c>
      <c r="U12" s="90">
        <f t="shared" si="2"/>
        <v>0</v>
      </c>
      <c r="V12" s="89">
        <f t="shared" si="6"/>
        <v>0</v>
      </c>
      <c r="W12" s="88">
        <f t="shared" si="3"/>
        <v>0</v>
      </c>
      <c r="X12" s="97">
        <f t="shared" si="6"/>
        <v>0</v>
      </c>
    </row>
    <row r="13" spans="1:24">
      <c r="A13" s="48" t="s">
        <v>54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f t="shared" si="4"/>
        <v>0</v>
      </c>
      <c r="Q13" s="89">
        <f t="shared" si="7"/>
        <v>0</v>
      </c>
      <c r="R13" s="94">
        <f t="shared" si="1"/>
        <v>0</v>
      </c>
      <c r="S13" s="88">
        <f t="shared" si="5"/>
        <v>0</v>
      </c>
      <c r="T13" s="95">
        <f t="shared" si="8"/>
        <v>0</v>
      </c>
      <c r="U13" s="90">
        <f t="shared" si="2"/>
        <v>0</v>
      </c>
      <c r="V13" s="89">
        <f t="shared" si="6"/>
        <v>0</v>
      </c>
      <c r="W13" s="88">
        <f t="shared" si="3"/>
        <v>0</v>
      </c>
      <c r="X13" s="97">
        <f t="shared" si="6"/>
        <v>0</v>
      </c>
    </row>
    <row r="14" spans="1:24">
      <c r="A14" s="48" t="s">
        <v>55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f t="shared" si="4"/>
        <v>0</v>
      </c>
      <c r="Q14" s="89">
        <f t="shared" si="7"/>
        <v>0</v>
      </c>
      <c r="R14" s="94">
        <f t="shared" si="1"/>
        <v>0</v>
      </c>
      <c r="S14" s="88">
        <f t="shared" si="5"/>
        <v>0</v>
      </c>
      <c r="T14" s="95">
        <f t="shared" si="8"/>
        <v>0</v>
      </c>
      <c r="U14" s="90">
        <f t="shared" si="2"/>
        <v>0</v>
      </c>
      <c r="V14" s="89">
        <f t="shared" si="6"/>
        <v>0</v>
      </c>
      <c r="W14" s="88">
        <f t="shared" si="3"/>
        <v>0</v>
      </c>
      <c r="X14" s="97">
        <f t="shared" si="6"/>
        <v>0</v>
      </c>
    </row>
    <row r="15" spans="1:24">
      <c r="A15" s="48" t="s">
        <v>56</v>
      </c>
      <c r="B15" s="48">
        <v>61612.73</v>
      </c>
      <c r="C15" s="48">
        <v>25015.040000000001</v>
      </c>
      <c r="D15" s="48">
        <v>51635.53</v>
      </c>
      <c r="E15" s="48">
        <v>38451.119999999995</v>
      </c>
      <c r="F15" s="48">
        <v>59364.94</v>
      </c>
      <c r="G15" s="48">
        <v>53891.27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f t="shared" si="4"/>
        <v>289970.63</v>
      </c>
      <c r="Q15" s="89">
        <f>SUM(B15:D15)</f>
        <v>138263.29999999999</v>
      </c>
      <c r="R15" s="94">
        <f t="shared" si="1"/>
        <v>138263.29999999999</v>
      </c>
      <c r="S15" s="88">
        <f t="shared" si="5"/>
        <v>151707.32999999999</v>
      </c>
      <c r="T15" s="95">
        <f t="shared" si="8"/>
        <v>289970.63</v>
      </c>
      <c r="U15" s="90">
        <f t="shared" si="2"/>
        <v>0</v>
      </c>
      <c r="V15" s="89">
        <f t="shared" si="6"/>
        <v>289970.63</v>
      </c>
      <c r="W15" s="88">
        <f t="shared" si="3"/>
        <v>0</v>
      </c>
      <c r="X15" s="97">
        <f t="shared" si="6"/>
        <v>289970.63</v>
      </c>
    </row>
    <row r="16" spans="1:24">
      <c r="N16" s="48" t="s">
        <v>1</v>
      </c>
      <c r="Q16" s="89"/>
      <c r="R16" s="94"/>
      <c r="S16" s="88"/>
      <c r="T16" s="95"/>
      <c r="U16" s="90"/>
      <c r="V16" s="89" t="s">
        <v>1</v>
      </c>
      <c r="W16" s="88"/>
      <c r="X16" s="97" t="s">
        <v>1</v>
      </c>
    </row>
    <row r="17" spans="1:24">
      <c r="A17" s="61" t="s">
        <v>7</v>
      </c>
      <c r="B17" s="61">
        <f>SUM(B18:B31)</f>
        <v>5601805.0499999989</v>
      </c>
      <c r="C17" s="61">
        <f>SUM(C18:C31)</f>
        <v>3921357.9700000007</v>
      </c>
      <c r="D17" s="61">
        <f>SUM(D18:D31)</f>
        <v>9261640.1199999992</v>
      </c>
      <c r="E17" s="61">
        <f>SUM(E18:E31)</f>
        <v>3464031.34</v>
      </c>
      <c r="F17" s="61">
        <f t="shared" ref="F17:M17" si="9">SUM(F18:F31)</f>
        <v>8397086.0399999991</v>
      </c>
      <c r="G17" s="61">
        <f t="shared" si="9"/>
        <v>5271273.1100000003</v>
      </c>
      <c r="H17" s="61">
        <f t="shared" si="9"/>
        <v>0</v>
      </c>
      <c r="I17" s="61">
        <f t="shared" si="9"/>
        <v>0</v>
      </c>
      <c r="J17" s="61">
        <f>SUM(J18:J31)</f>
        <v>0</v>
      </c>
      <c r="K17" s="61">
        <f>SUM(K18:K31)</f>
        <v>0</v>
      </c>
      <c r="L17" s="61">
        <f t="shared" si="9"/>
        <v>0</v>
      </c>
      <c r="M17" s="61">
        <f t="shared" si="9"/>
        <v>0</v>
      </c>
      <c r="N17" s="61">
        <f>SUM(B17:M17)</f>
        <v>35917193.630000003</v>
      </c>
      <c r="Q17" s="94">
        <f t="shared" si="7"/>
        <v>18784803.140000001</v>
      </c>
      <c r="R17" s="94">
        <f t="shared" si="1"/>
        <v>18784803.140000001</v>
      </c>
      <c r="S17" s="87">
        <f t="shared" si="5"/>
        <v>17132390.489999998</v>
      </c>
      <c r="T17" s="95">
        <f t="shared" si="8"/>
        <v>35917193.629999995</v>
      </c>
      <c r="U17" s="96">
        <f t="shared" si="2"/>
        <v>0</v>
      </c>
      <c r="V17" s="94">
        <f t="shared" si="6"/>
        <v>35917193.629999995</v>
      </c>
      <c r="W17" s="87">
        <f t="shared" si="3"/>
        <v>0</v>
      </c>
      <c r="X17" s="95">
        <f t="shared" si="6"/>
        <v>35917193.629999995</v>
      </c>
    </row>
    <row r="18" spans="1:24">
      <c r="A18" s="48" t="s">
        <v>57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 t="shared" ref="N18:N31" si="10">SUM(B18:M18)</f>
        <v>0</v>
      </c>
      <c r="Q18" s="89">
        <f t="shared" si="7"/>
        <v>0</v>
      </c>
      <c r="R18" s="94">
        <f t="shared" si="1"/>
        <v>0</v>
      </c>
      <c r="S18" s="88">
        <f t="shared" si="5"/>
        <v>0</v>
      </c>
      <c r="T18" s="95">
        <f t="shared" si="8"/>
        <v>0</v>
      </c>
      <c r="U18" s="90">
        <f t="shared" si="2"/>
        <v>0</v>
      </c>
      <c r="V18" s="89">
        <f t="shared" si="6"/>
        <v>0</v>
      </c>
      <c r="W18" s="88">
        <f t="shared" si="3"/>
        <v>0</v>
      </c>
      <c r="X18" s="97">
        <f t="shared" si="6"/>
        <v>0</v>
      </c>
    </row>
    <row r="19" spans="1:24">
      <c r="A19" s="48" t="s">
        <v>58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f t="shared" si="10"/>
        <v>0</v>
      </c>
      <c r="Q19" s="89">
        <f t="shared" si="7"/>
        <v>0</v>
      </c>
      <c r="R19" s="94">
        <f t="shared" si="1"/>
        <v>0</v>
      </c>
      <c r="S19" s="88">
        <f t="shared" si="5"/>
        <v>0</v>
      </c>
      <c r="T19" s="95">
        <f t="shared" si="8"/>
        <v>0</v>
      </c>
      <c r="U19" s="90">
        <f t="shared" si="2"/>
        <v>0</v>
      </c>
      <c r="V19" s="89">
        <f t="shared" si="6"/>
        <v>0</v>
      </c>
      <c r="W19" s="88">
        <f t="shared" si="3"/>
        <v>0</v>
      </c>
      <c r="X19" s="97">
        <f t="shared" si="6"/>
        <v>0</v>
      </c>
    </row>
    <row r="20" spans="1:24">
      <c r="A20" s="48" t="s">
        <v>59</v>
      </c>
      <c r="B20" s="48">
        <v>4944640.13</v>
      </c>
      <c r="C20" s="48">
        <v>1744450.27</v>
      </c>
      <c r="D20" s="48">
        <v>4718529.8599999994</v>
      </c>
      <c r="E20" s="48">
        <v>2824421.1</v>
      </c>
      <c r="F20" s="48">
        <v>7786421.7500000009</v>
      </c>
      <c r="G20" s="48">
        <v>4853048.3499999996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f t="shared" si="10"/>
        <v>26871511.460000001</v>
      </c>
      <c r="Q20" s="89">
        <f t="shared" si="7"/>
        <v>11407620.26</v>
      </c>
      <c r="R20" s="94">
        <f t="shared" si="1"/>
        <v>11407620.26</v>
      </c>
      <c r="S20" s="88">
        <f t="shared" si="5"/>
        <v>15463891.200000001</v>
      </c>
      <c r="T20" s="95">
        <f t="shared" si="8"/>
        <v>26871511.460000001</v>
      </c>
      <c r="U20" s="90">
        <f t="shared" si="2"/>
        <v>0</v>
      </c>
      <c r="V20" s="89">
        <f t="shared" si="6"/>
        <v>26871511.460000001</v>
      </c>
      <c r="W20" s="88">
        <f t="shared" si="3"/>
        <v>0</v>
      </c>
      <c r="X20" s="97">
        <f t="shared" si="6"/>
        <v>26871511.460000001</v>
      </c>
    </row>
    <row r="21" spans="1:24">
      <c r="A21" s="48" t="s">
        <v>60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f t="shared" si="10"/>
        <v>0</v>
      </c>
      <c r="Q21" s="89">
        <f t="shared" si="7"/>
        <v>0</v>
      </c>
      <c r="R21" s="94">
        <f t="shared" si="1"/>
        <v>0</v>
      </c>
      <c r="S21" s="88">
        <f t="shared" si="5"/>
        <v>0</v>
      </c>
      <c r="T21" s="95">
        <f t="shared" si="8"/>
        <v>0</v>
      </c>
      <c r="U21" s="90">
        <f t="shared" si="2"/>
        <v>0</v>
      </c>
      <c r="V21" s="89">
        <f t="shared" si="6"/>
        <v>0</v>
      </c>
      <c r="W21" s="88">
        <f t="shared" si="3"/>
        <v>0</v>
      </c>
      <c r="X21" s="97">
        <f t="shared" si="6"/>
        <v>0</v>
      </c>
    </row>
    <row r="22" spans="1:24">
      <c r="A22" s="48" t="s">
        <v>61</v>
      </c>
      <c r="B22" s="48">
        <v>322306.76</v>
      </c>
      <c r="C22" s="48">
        <v>1393304.47</v>
      </c>
      <c r="D22" s="48">
        <v>3345654.3</v>
      </c>
      <c r="E22" s="48">
        <v>99121.239999999991</v>
      </c>
      <c r="F22" s="48">
        <v>196082.03999999998</v>
      </c>
      <c r="G22" s="48">
        <v>95971.48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f t="shared" si="10"/>
        <v>5452440.29</v>
      </c>
      <c r="Q22" s="89">
        <f t="shared" si="7"/>
        <v>5061265.5299999993</v>
      </c>
      <c r="R22" s="94">
        <f t="shared" si="1"/>
        <v>5061265.5299999993</v>
      </c>
      <c r="S22" s="88">
        <f t="shared" si="5"/>
        <v>391174.75999999995</v>
      </c>
      <c r="T22" s="95">
        <f t="shared" si="8"/>
        <v>5452440.2899999991</v>
      </c>
      <c r="U22" s="90">
        <f t="shared" si="2"/>
        <v>0</v>
      </c>
      <c r="V22" s="89">
        <f t="shared" si="6"/>
        <v>5452440.2899999991</v>
      </c>
      <c r="W22" s="88">
        <f t="shared" si="3"/>
        <v>0</v>
      </c>
      <c r="X22" s="97">
        <f t="shared" si="6"/>
        <v>5452440.2899999991</v>
      </c>
    </row>
    <row r="23" spans="1:24">
      <c r="A23" s="48" t="s">
        <v>62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f t="shared" si="10"/>
        <v>0</v>
      </c>
      <c r="Q23" s="89">
        <f t="shared" si="7"/>
        <v>0</v>
      </c>
      <c r="R23" s="94">
        <f t="shared" si="1"/>
        <v>0</v>
      </c>
      <c r="S23" s="88">
        <f t="shared" si="5"/>
        <v>0</v>
      </c>
      <c r="T23" s="95">
        <f t="shared" si="8"/>
        <v>0</v>
      </c>
      <c r="U23" s="90">
        <f t="shared" si="2"/>
        <v>0</v>
      </c>
      <c r="V23" s="89">
        <f t="shared" si="6"/>
        <v>0</v>
      </c>
      <c r="W23" s="88">
        <f t="shared" si="3"/>
        <v>0</v>
      </c>
      <c r="X23" s="97">
        <f t="shared" si="6"/>
        <v>0</v>
      </c>
    </row>
    <row r="24" spans="1:24">
      <c r="A24" s="48" t="s">
        <v>63</v>
      </c>
      <c r="B24" s="48">
        <v>15695</v>
      </c>
      <c r="C24" s="48">
        <v>14647.21</v>
      </c>
      <c r="D24" s="48">
        <v>36995</v>
      </c>
      <c r="E24" s="48">
        <v>208435.5</v>
      </c>
      <c r="F24" s="48">
        <v>181955</v>
      </c>
      <c r="G24" s="48">
        <v>183465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f t="shared" si="10"/>
        <v>641192.71</v>
      </c>
      <c r="Q24" s="89">
        <f t="shared" si="7"/>
        <v>67337.209999999992</v>
      </c>
      <c r="R24" s="94">
        <f t="shared" si="1"/>
        <v>67337.209999999992</v>
      </c>
      <c r="S24" s="88">
        <f t="shared" si="5"/>
        <v>573855.5</v>
      </c>
      <c r="T24" s="95">
        <f t="shared" si="8"/>
        <v>641192.71</v>
      </c>
      <c r="U24" s="90">
        <f t="shared" si="2"/>
        <v>0</v>
      </c>
      <c r="V24" s="89">
        <f t="shared" si="6"/>
        <v>641192.71</v>
      </c>
      <c r="W24" s="88">
        <f t="shared" si="3"/>
        <v>0</v>
      </c>
      <c r="X24" s="97">
        <f t="shared" si="6"/>
        <v>641192.71</v>
      </c>
    </row>
    <row r="25" spans="1:24">
      <c r="A25" s="48" t="s">
        <v>64</v>
      </c>
      <c r="B25" s="48">
        <v>22092</v>
      </c>
      <c r="C25" s="48">
        <v>71014.080000000002</v>
      </c>
      <c r="D25" s="48">
        <v>373879.46</v>
      </c>
      <c r="E25" s="48">
        <v>155808.5</v>
      </c>
      <c r="F25" s="48">
        <v>46630.18</v>
      </c>
      <c r="G25" s="48">
        <v>8868.5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f t="shared" si="10"/>
        <v>678292.72000000009</v>
      </c>
      <c r="Q25" s="89">
        <f t="shared" si="7"/>
        <v>466985.54000000004</v>
      </c>
      <c r="R25" s="94">
        <f t="shared" si="1"/>
        <v>466985.54000000004</v>
      </c>
      <c r="S25" s="88">
        <f t="shared" si="5"/>
        <v>211307.18</v>
      </c>
      <c r="T25" s="95">
        <f t="shared" si="8"/>
        <v>678292.72</v>
      </c>
      <c r="U25" s="90">
        <f t="shared" si="2"/>
        <v>0</v>
      </c>
      <c r="V25" s="89">
        <f t="shared" si="6"/>
        <v>678292.72</v>
      </c>
      <c r="W25" s="88">
        <f t="shared" si="3"/>
        <v>0</v>
      </c>
      <c r="X25" s="97">
        <f t="shared" si="6"/>
        <v>678292.72</v>
      </c>
    </row>
    <row r="26" spans="1:24">
      <c r="A26" s="48" t="s">
        <v>65</v>
      </c>
      <c r="B26" s="48">
        <v>0</v>
      </c>
      <c r="C26" s="48">
        <v>0</v>
      </c>
      <c r="D26" s="48">
        <v>1661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f t="shared" si="10"/>
        <v>1661</v>
      </c>
      <c r="Q26" s="89">
        <f t="shared" si="7"/>
        <v>1661</v>
      </c>
      <c r="R26" s="94">
        <f t="shared" si="1"/>
        <v>1661</v>
      </c>
      <c r="S26" s="88">
        <f t="shared" si="5"/>
        <v>0</v>
      </c>
      <c r="T26" s="95">
        <f t="shared" si="8"/>
        <v>1661</v>
      </c>
      <c r="U26" s="90">
        <f t="shared" si="2"/>
        <v>0</v>
      </c>
      <c r="V26" s="89">
        <f t="shared" si="6"/>
        <v>1661</v>
      </c>
      <c r="W26" s="88">
        <f t="shared" si="3"/>
        <v>0</v>
      </c>
      <c r="X26" s="97">
        <f t="shared" si="6"/>
        <v>1661</v>
      </c>
    </row>
    <row r="27" spans="1:24">
      <c r="A27" s="48" t="s">
        <v>66</v>
      </c>
      <c r="B27" s="48">
        <v>138233.64000000001</v>
      </c>
      <c r="C27" s="48">
        <v>503093.7</v>
      </c>
      <c r="D27" s="48">
        <v>597904.78</v>
      </c>
      <c r="E27" s="48">
        <v>60013.5</v>
      </c>
      <c r="F27" s="48">
        <v>85163.01999999999</v>
      </c>
      <c r="G27" s="48">
        <v>56021.78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f t="shared" si="10"/>
        <v>1440430.4200000002</v>
      </c>
      <c r="Q27" s="89">
        <f t="shared" si="7"/>
        <v>1239232.1200000001</v>
      </c>
      <c r="R27" s="94">
        <f t="shared" si="1"/>
        <v>1239232.1200000001</v>
      </c>
      <c r="S27" s="88">
        <f t="shared" si="5"/>
        <v>201198.3</v>
      </c>
      <c r="T27" s="95">
        <f t="shared" si="8"/>
        <v>1440430.4200000002</v>
      </c>
      <c r="U27" s="90">
        <f t="shared" si="2"/>
        <v>0</v>
      </c>
      <c r="V27" s="89">
        <f t="shared" si="6"/>
        <v>1440430.4200000002</v>
      </c>
      <c r="W27" s="88">
        <f t="shared" si="3"/>
        <v>0</v>
      </c>
      <c r="X27" s="97">
        <f t="shared" si="6"/>
        <v>1440430.4200000002</v>
      </c>
    </row>
    <row r="28" spans="1:24">
      <c r="A28" s="48" t="s">
        <v>67</v>
      </c>
      <c r="B28" s="48">
        <v>142571.51999999999</v>
      </c>
      <c r="C28" s="48">
        <v>188062.24</v>
      </c>
      <c r="D28" s="48">
        <v>179321.72</v>
      </c>
      <c r="E28" s="48">
        <v>112761.5</v>
      </c>
      <c r="F28" s="48">
        <v>91859.05</v>
      </c>
      <c r="G28" s="48">
        <v>63186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f t="shared" si="10"/>
        <v>777762.03</v>
      </c>
      <c r="Q28" s="89">
        <f t="shared" si="7"/>
        <v>509955.48</v>
      </c>
      <c r="R28" s="94">
        <f t="shared" si="1"/>
        <v>509955.48</v>
      </c>
      <c r="S28" s="88">
        <f t="shared" si="5"/>
        <v>267806.55</v>
      </c>
      <c r="T28" s="95">
        <f t="shared" si="8"/>
        <v>777762.03</v>
      </c>
      <c r="U28" s="90">
        <f t="shared" si="2"/>
        <v>0</v>
      </c>
      <c r="V28" s="89">
        <f t="shared" si="6"/>
        <v>777762.03</v>
      </c>
      <c r="W28" s="88">
        <f t="shared" si="3"/>
        <v>0</v>
      </c>
      <c r="X28" s="97">
        <f t="shared" si="6"/>
        <v>777762.03</v>
      </c>
    </row>
    <row r="29" spans="1:24">
      <c r="A29" s="48" t="s">
        <v>338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f t="shared" si="10"/>
        <v>0</v>
      </c>
      <c r="Q29" s="89">
        <f t="shared" si="7"/>
        <v>0</v>
      </c>
      <c r="R29" s="94">
        <f t="shared" si="1"/>
        <v>0</v>
      </c>
      <c r="S29" s="88">
        <f t="shared" si="5"/>
        <v>0</v>
      </c>
      <c r="T29" s="95">
        <f t="shared" si="8"/>
        <v>0</v>
      </c>
      <c r="U29" s="90">
        <f t="shared" si="2"/>
        <v>0</v>
      </c>
      <c r="V29" s="89">
        <f t="shared" si="6"/>
        <v>0</v>
      </c>
      <c r="W29" s="88">
        <f t="shared" si="3"/>
        <v>0</v>
      </c>
      <c r="X29" s="97">
        <f t="shared" si="6"/>
        <v>0</v>
      </c>
    </row>
    <row r="30" spans="1:24">
      <c r="A30" s="48" t="s">
        <v>339</v>
      </c>
      <c r="B30" s="48">
        <v>2922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f t="shared" ref="N30" si="11">SUM(B30:M30)</f>
        <v>2922</v>
      </c>
      <c r="Q30" s="89">
        <f t="shared" ref="Q30" si="12">SUM(B30:D30)</f>
        <v>2922</v>
      </c>
      <c r="R30" s="94">
        <f t="shared" ref="R30" si="13">Q30</f>
        <v>2922</v>
      </c>
      <c r="S30" s="88">
        <f t="shared" ref="S30" si="14">SUM(E30:G30)</f>
        <v>0</v>
      </c>
      <c r="T30" s="95">
        <f t="shared" ref="T30" si="15">SUM(R30:S30)</f>
        <v>2922</v>
      </c>
      <c r="U30" s="90">
        <f t="shared" ref="U30" si="16">SUM(H30:J30)</f>
        <v>0</v>
      </c>
      <c r="V30" s="89">
        <f t="shared" ref="V30" si="17">SUM(T30:U30)</f>
        <v>2922</v>
      </c>
      <c r="W30" s="88">
        <f t="shared" ref="W30" si="18">SUM(K30:M30)</f>
        <v>0</v>
      </c>
      <c r="X30" s="97">
        <f t="shared" ref="X30" si="19">SUM(V30:W30)</f>
        <v>2922</v>
      </c>
    </row>
    <row r="31" spans="1:24">
      <c r="A31" s="48" t="s">
        <v>340</v>
      </c>
      <c r="B31" s="48">
        <v>13344</v>
      </c>
      <c r="C31" s="48">
        <v>6786</v>
      </c>
      <c r="D31" s="48">
        <v>7694</v>
      </c>
      <c r="E31" s="48">
        <v>3470</v>
      </c>
      <c r="F31" s="48">
        <v>8975</v>
      </c>
      <c r="G31" s="48">
        <v>10712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f t="shared" si="10"/>
        <v>50981</v>
      </c>
      <c r="Q31" s="89">
        <f t="shared" si="7"/>
        <v>27824</v>
      </c>
      <c r="R31" s="94">
        <f t="shared" si="1"/>
        <v>27824</v>
      </c>
      <c r="S31" s="88">
        <f t="shared" si="5"/>
        <v>23157</v>
      </c>
      <c r="T31" s="95">
        <f t="shared" si="8"/>
        <v>50981</v>
      </c>
      <c r="U31" s="90">
        <f t="shared" si="2"/>
        <v>0</v>
      </c>
      <c r="V31" s="89">
        <f t="shared" si="6"/>
        <v>50981</v>
      </c>
      <c r="W31" s="88">
        <f t="shared" si="3"/>
        <v>0</v>
      </c>
      <c r="X31" s="97">
        <f t="shared" si="6"/>
        <v>50981</v>
      </c>
    </row>
    <row r="32" spans="1:24">
      <c r="N32" s="48" t="s">
        <v>1</v>
      </c>
      <c r="Q32" s="89" t="s">
        <v>1</v>
      </c>
      <c r="R32" s="94" t="str">
        <f t="shared" si="1"/>
        <v xml:space="preserve"> </v>
      </c>
      <c r="S32" s="88"/>
      <c r="T32" s="95"/>
      <c r="U32" s="90"/>
      <c r="V32" s="89" t="s">
        <v>1</v>
      </c>
      <c r="W32" s="88"/>
      <c r="X32" s="97" t="s">
        <v>1</v>
      </c>
    </row>
    <row r="33" spans="1:24">
      <c r="A33" s="61" t="s">
        <v>69</v>
      </c>
      <c r="B33" s="61">
        <f>SUM(B34:B34)</f>
        <v>0</v>
      </c>
      <c r="C33" s="61">
        <f t="shared" ref="C33:M33" si="20">SUM(C34:C34)</f>
        <v>0</v>
      </c>
      <c r="D33" s="61">
        <f t="shared" si="20"/>
        <v>0</v>
      </c>
      <c r="E33" s="61">
        <f t="shared" si="20"/>
        <v>0</v>
      </c>
      <c r="F33" s="61">
        <f t="shared" si="20"/>
        <v>0</v>
      </c>
      <c r="G33" s="61">
        <f t="shared" si="20"/>
        <v>0</v>
      </c>
      <c r="H33" s="61">
        <f t="shared" si="20"/>
        <v>0</v>
      </c>
      <c r="I33" s="61">
        <f t="shared" si="20"/>
        <v>0</v>
      </c>
      <c r="J33" s="61">
        <f t="shared" si="20"/>
        <v>0</v>
      </c>
      <c r="K33" s="61">
        <f t="shared" si="20"/>
        <v>0</v>
      </c>
      <c r="L33" s="61">
        <f t="shared" si="20"/>
        <v>0</v>
      </c>
      <c r="M33" s="61">
        <f t="shared" si="20"/>
        <v>0</v>
      </c>
      <c r="N33" s="61">
        <f>SUM(B33:M33)</f>
        <v>0</v>
      </c>
      <c r="Q33" s="94">
        <f t="shared" si="7"/>
        <v>0</v>
      </c>
      <c r="R33" s="94">
        <f t="shared" si="1"/>
        <v>0</v>
      </c>
      <c r="S33" s="87">
        <f t="shared" si="5"/>
        <v>0</v>
      </c>
      <c r="T33" s="95">
        <f t="shared" si="8"/>
        <v>0</v>
      </c>
      <c r="U33" s="96">
        <f t="shared" si="2"/>
        <v>0</v>
      </c>
      <c r="V33" s="94">
        <f t="shared" si="6"/>
        <v>0</v>
      </c>
      <c r="W33" s="87">
        <f t="shared" si="3"/>
        <v>0</v>
      </c>
      <c r="X33" s="95">
        <f t="shared" si="6"/>
        <v>0</v>
      </c>
    </row>
    <row r="34" spans="1:24">
      <c r="A34" s="48" t="s">
        <v>70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f>SUM(B34:M34)</f>
        <v>0</v>
      </c>
      <c r="Q34" s="89">
        <f t="shared" si="7"/>
        <v>0</v>
      </c>
      <c r="R34" s="94">
        <f t="shared" si="1"/>
        <v>0</v>
      </c>
      <c r="S34" s="88">
        <f t="shared" si="5"/>
        <v>0</v>
      </c>
      <c r="T34" s="95">
        <f t="shared" si="8"/>
        <v>0</v>
      </c>
      <c r="U34" s="90">
        <f t="shared" si="2"/>
        <v>0</v>
      </c>
      <c r="V34" s="89">
        <f t="shared" si="6"/>
        <v>0</v>
      </c>
      <c r="W34" s="88">
        <f t="shared" si="3"/>
        <v>0</v>
      </c>
      <c r="X34" s="97">
        <f t="shared" si="6"/>
        <v>0</v>
      </c>
    </row>
    <row r="35" spans="1:24">
      <c r="Q35" s="89"/>
      <c r="R35" s="94"/>
      <c r="S35" s="88"/>
      <c r="T35" s="95"/>
      <c r="U35" s="90"/>
      <c r="V35" s="89">
        <f t="shared" si="6"/>
        <v>0</v>
      </c>
      <c r="W35" s="88"/>
      <c r="X35" s="97">
        <f t="shared" si="6"/>
        <v>0</v>
      </c>
    </row>
    <row r="36" spans="1:24">
      <c r="A36" s="61" t="s">
        <v>8</v>
      </c>
      <c r="B36" s="61">
        <f>SUM(B37:B48)</f>
        <v>104873</v>
      </c>
      <c r="C36" s="61">
        <f>SUM(C37:C48)</f>
        <v>80554</v>
      </c>
      <c r="D36" s="61">
        <f>SUM(D37:D48)</f>
        <v>113234</v>
      </c>
      <c r="E36" s="61">
        <f>SUM(E37:E48)</f>
        <v>253678</v>
      </c>
      <c r="F36" s="61">
        <f t="shared" ref="F36:M36" si="21">SUM(F37:F48)</f>
        <v>1684260</v>
      </c>
      <c r="G36" s="61">
        <f t="shared" si="21"/>
        <v>189182</v>
      </c>
      <c r="H36" s="61">
        <f t="shared" si="21"/>
        <v>0</v>
      </c>
      <c r="I36" s="61">
        <f t="shared" si="21"/>
        <v>0</v>
      </c>
      <c r="J36" s="61">
        <f>SUM(J37:J48)</f>
        <v>0</v>
      </c>
      <c r="K36" s="61">
        <f t="shared" si="21"/>
        <v>0</v>
      </c>
      <c r="L36" s="61">
        <f t="shared" si="21"/>
        <v>0</v>
      </c>
      <c r="M36" s="61">
        <f t="shared" si="21"/>
        <v>0</v>
      </c>
      <c r="N36" s="61">
        <f>SUM(B36:M36)</f>
        <v>2425781</v>
      </c>
      <c r="Q36" s="94">
        <f t="shared" si="7"/>
        <v>298661</v>
      </c>
      <c r="R36" s="94">
        <f t="shared" si="1"/>
        <v>298661</v>
      </c>
      <c r="S36" s="87">
        <f t="shared" si="5"/>
        <v>2127120</v>
      </c>
      <c r="T36" s="95">
        <f t="shared" si="8"/>
        <v>2425781</v>
      </c>
      <c r="U36" s="96">
        <f t="shared" si="2"/>
        <v>0</v>
      </c>
      <c r="V36" s="94">
        <f t="shared" si="6"/>
        <v>2425781</v>
      </c>
      <c r="W36" s="87">
        <f t="shared" si="3"/>
        <v>0</v>
      </c>
      <c r="X36" s="95">
        <f t="shared" si="6"/>
        <v>2425781</v>
      </c>
    </row>
    <row r="37" spans="1:24">
      <c r="N37" s="48">
        <f t="shared" ref="N37:N48" si="22">SUM(B37:M37)</f>
        <v>0</v>
      </c>
      <c r="Q37" s="89">
        <f t="shared" si="7"/>
        <v>0</v>
      </c>
      <c r="R37" s="94">
        <f t="shared" si="1"/>
        <v>0</v>
      </c>
      <c r="S37" s="88">
        <f t="shared" si="5"/>
        <v>0</v>
      </c>
      <c r="T37" s="95">
        <f t="shared" si="8"/>
        <v>0</v>
      </c>
      <c r="U37" s="90">
        <f t="shared" si="2"/>
        <v>0</v>
      </c>
      <c r="V37" s="89">
        <f t="shared" si="6"/>
        <v>0</v>
      </c>
      <c r="W37" s="88">
        <f t="shared" si="3"/>
        <v>0</v>
      </c>
      <c r="X37" s="97">
        <f t="shared" si="6"/>
        <v>0</v>
      </c>
    </row>
    <row r="38" spans="1:24">
      <c r="A38" s="48" t="s">
        <v>72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f t="shared" si="22"/>
        <v>0</v>
      </c>
      <c r="Q38" s="89">
        <f t="shared" si="7"/>
        <v>0</v>
      </c>
      <c r="R38" s="94">
        <f t="shared" si="1"/>
        <v>0</v>
      </c>
      <c r="S38" s="88">
        <f t="shared" si="5"/>
        <v>0</v>
      </c>
      <c r="T38" s="95">
        <f t="shared" si="8"/>
        <v>0</v>
      </c>
      <c r="U38" s="90">
        <f t="shared" si="2"/>
        <v>0</v>
      </c>
      <c r="V38" s="89">
        <f t="shared" si="6"/>
        <v>0</v>
      </c>
      <c r="W38" s="88">
        <f t="shared" si="3"/>
        <v>0</v>
      </c>
      <c r="X38" s="97">
        <f t="shared" si="6"/>
        <v>0</v>
      </c>
    </row>
    <row r="39" spans="1:24">
      <c r="A39" s="48" t="s">
        <v>73</v>
      </c>
      <c r="B39" s="48">
        <v>0</v>
      </c>
      <c r="C39" s="48">
        <v>0</v>
      </c>
      <c r="D39" s="48">
        <v>18570</v>
      </c>
      <c r="E39" s="48">
        <v>163990</v>
      </c>
      <c r="F39" s="48">
        <v>1569060</v>
      </c>
      <c r="G39" s="48">
        <v>83640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f t="shared" si="22"/>
        <v>1835260</v>
      </c>
      <c r="Q39" s="89">
        <f t="shared" si="7"/>
        <v>18570</v>
      </c>
      <c r="R39" s="94">
        <f t="shared" si="1"/>
        <v>18570</v>
      </c>
      <c r="S39" s="88">
        <f t="shared" si="5"/>
        <v>1816690</v>
      </c>
      <c r="T39" s="95">
        <f t="shared" si="8"/>
        <v>1835260</v>
      </c>
      <c r="U39" s="90">
        <f t="shared" si="2"/>
        <v>0</v>
      </c>
      <c r="V39" s="89">
        <f t="shared" si="6"/>
        <v>1835260</v>
      </c>
      <c r="W39" s="88">
        <f t="shared" si="3"/>
        <v>0</v>
      </c>
      <c r="X39" s="97">
        <f t="shared" si="6"/>
        <v>1835260</v>
      </c>
    </row>
    <row r="40" spans="1:24">
      <c r="A40" s="48" t="s">
        <v>74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f t="shared" si="22"/>
        <v>0</v>
      </c>
      <c r="Q40" s="89">
        <f t="shared" si="7"/>
        <v>0</v>
      </c>
      <c r="R40" s="94">
        <f t="shared" si="1"/>
        <v>0</v>
      </c>
      <c r="S40" s="88">
        <f t="shared" si="5"/>
        <v>0</v>
      </c>
      <c r="T40" s="95">
        <f t="shared" si="8"/>
        <v>0</v>
      </c>
      <c r="U40" s="90">
        <f t="shared" si="2"/>
        <v>0</v>
      </c>
      <c r="V40" s="89">
        <f t="shared" si="6"/>
        <v>0</v>
      </c>
      <c r="W40" s="88">
        <f t="shared" si="3"/>
        <v>0</v>
      </c>
      <c r="X40" s="97">
        <f t="shared" si="6"/>
        <v>0</v>
      </c>
    </row>
    <row r="41" spans="1:24">
      <c r="A41" s="48" t="s">
        <v>75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f t="shared" si="22"/>
        <v>0</v>
      </c>
      <c r="Q41" s="89">
        <f t="shared" si="7"/>
        <v>0</v>
      </c>
      <c r="R41" s="94">
        <f t="shared" si="1"/>
        <v>0</v>
      </c>
      <c r="S41" s="88">
        <f t="shared" si="5"/>
        <v>0</v>
      </c>
      <c r="T41" s="95">
        <f t="shared" si="8"/>
        <v>0</v>
      </c>
      <c r="U41" s="90">
        <f t="shared" si="2"/>
        <v>0</v>
      </c>
      <c r="V41" s="89">
        <f t="shared" si="6"/>
        <v>0</v>
      </c>
      <c r="W41" s="88">
        <f t="shared" si="3"/>
        <v>0</v>
      </c>
      <c r="X41" s="97">
        <f t="shared" si="6"/>
        <v>0</v>
      </c>
    </row>
    <row r="42" spans="1:24">
      <c r="A42" s="48" t="s">
        <v>76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f t="shared" si="22"/>
        <v>0</v>
      </c>
      <c r="Q42" s="89">
        <f t="shared" si="7"/>
        <v>0</v>
      </c>
      <c r="R42" s="94">
        <f t="shared" si="1"/>
        <v>0</v>
      </c>
      <c r="S42" s="88">
        <f t="shared" si="5"/>
        <v>0</v>
      </c>
      <c r="T42" s="95">
        <f t="shared" si="8"/>
        <v>0</v>
      </c>
      <c r="U42" s="90">
        <f t="shared" si="2"/>
        <v>0</v>
      </c>
      <c r="V42" s="89">
        <f t="shared" si="6"/>
        <v>0</v>
      </c>
      <c r="W42" s="88">
        <f t="shared" si="3"/>
        <v>0</v>
      </c>
      <c r="X42" s="97">
        <f t="shared" si="6"/>
        <v>0</v>
      </c>
    </row>
    <row r="43" spans="1:24">
      <c r="A43" s="48" t="s">
        <v>77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f t="shared" si="22"/>
        <v>0</v>
      </c>
      <c r="Q43" s="89">
        <f t="shared" si="7"/>
        <v>0</v>
      </c>
      <c r="R43" s="94">
        <f t="shared" si="1"/>
        <v>0</v>
      </c>
      <c r="S43" s="88">
        <f t="shared" si="5"/>
        <v>0</v>
      </c>
      <c r="T43" s="95">
        <f t="shared" si="8"/>
        <v>0</v>
      </c>
      <c r="U43" s="90">
        <f t="shared" si="2"/>
        <v>0</v>
      </c>
      <c r="V43" s="89">
        <f t="shared" si="6"/>
        <v>0</v>
      </c>
      <c r="W43" s="88">
        <f t="shared" si="3"/>
        <v>0</v>
      </c>
      <c r="X43" s="97">
        <f t="shared" si="6"/>
        <v>0</v>
      </c>
    </row>
    <row r="44" spans="1:24">
      <c r="A44" s="48" t="s">
        <v>78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f t="shared" si="22"/>
        <v>0</v>
      </c>
      <c r="Q44" s="89">
        <f t="shared" si="7"/>
        <v>0</v>
      </c>
      <c r="R44" s="94">
        <f t="shared" si="1"/>
        <v>0</v>
      </c>
      <c r="S44" s="88">
        <f t="shared" si="5"/>
        <v>0</v>
      </c>
      <c r="T44" s="95">
        <f t="shared" si="8"/>
        <v>0</v>
      </c>
      <c r="U44" s="90">
        <f t="shared" si="2"/>
        <v>0</v>
      </c>
      <c r="V44" s="89">
        <f t="shared" si="6"/>
        <v>0</v>
      </c>
      <c r="W44" s="88">
        <f t="shared" si="3"/>
        <v>0</v>
      </c>
      <c r="X44" s="97">
        <f t="shared" si="6"/>
        <v>0</v>
      </c>
    </row>
    <row r="45" spans="1:24">
      <c r="A45" s="48" t="s">
        <v>79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f t="shared" si="22"/>
        <v>0</v>
      </c>
      <c r="Q45" s="89">
        <f t="shared" si="7"/>
        <v>0</v>
      </c>
      <c r="R45" s="94">
        <f t="shared" si="1"/>
        <v>0</v>
      </c>
      <c r="S45" s="88">
        <f t="shared" si="5"/>
        <v>0</v>
      </c>
      <c r="T45" s="95">
        <f t="shared" si="8"/>
        <v>0</v>
      </c>
      <c r="U45" s="90">
        <f t="shared" si="2"/>
        <v>0</v>
      </c>
      <c r="V45" s="89">
        <f t="shared" si="6"/>
        <v>0</v>
      </c>
      <c r="W45" s="88">
        <f t="shared" si="3"/>
        <v>0</v>
      </c>
      <c r="X45" s="97">
        <f t="shared" si="6"/>
        <v>0</v>
      </c>
    </row>
    <row r="46" spans="1:24">
      <c r="A46" s="48" t="s">
        <v>80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f t="shared" si="22"/>
        <v>0</v>
      </c>
      <c r="Q46" s="89">
        <f t="shared" si="7"/>
        <v>0</v>
      </c>
      <c r="R46" s="94">
        <f t="shared" si="1"/>
        <v>0</v>
      </c>
      <c r="S46" s="88">
        <f t="shared" si="5"/>
        <v>0</v>
      </c>
      <c r="T46" s="95">
        <f t="shared" si="8"/>
        <v>0</v>
      </c>
      <c r="U46" s="90">
        <f t="shared" si="2"/>
        <v>0</v>
      </c>
      <c r="V46" s="89">
        <f t="shared" si="6"/>
        <v>0</v>
      </c>
      <c r="W46" s="88">
        <f t="shared" si="3"/>
        <v>0</v>
      </c>
      <c r="X46" s="97">
        <f t="shared" si="6"/>
        <v>0</v>
      </c>
    </row>
    <row r="47" spans="1:24">
      <c r="A47" s="48" t="s">
        <v>81</v>
      </c>
      <c r="B47" s="48">
        <v>7553</v>
      </c>
      <c r="C47" s="48">
        <v>4752</v>
      </c>
      <c r="D47" s="48">
        <v>13728</v>
      </c>
      <c r="E47" s="48">
        <v>6336</v>
      </c>
      <c r="F47" s="48">
        <v>13728</v>
      </c>
      <c r="G47" s="48">
        <v>7392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f t="shared" si="22"/>
        <v>53489</v>
      </c>
      <c r="Q47" s="89">
        <f t="shared" si="7"/>
        <v>26033</v>
      </c>
      <c r="R47" s="94">
        <f t="shared" si="1"/>
        <v>26033</v>
      </c>
      <c r="S47" s="88">
        <f t="shared" si="5"/>
        <v>27456</v>
      </c>
      <c r="T47" s="95">
        <f t="shared" si="8"/>
        <v>53489</v>
      </c>
      <c r="U47" s="90">
        <f t="shared" si="2"/>
        <v>0</v>
      </c>
      <c r="V47" s="89">
        <f t="shared" si="6"/>
        <v>53489</v>
      </c>
      <c r="W47" s="88">
        <f t="shared" si="3"/>
        <v>0</v>
      </c>
      <c r="X47" s="97">
        <f t="shared" si="6"/>
        <v>53489</v>
      </c>
    </row>
    <row r="48" spans="1:24">
      <c r="A48" s="48" t="s">
        <v>408</v>
      </c>
      <c r="B48" s="48">
        <v>97320</v>
      </c>
      <c r="C48" s="48">
        <v>75802</v>
      </c>
      <c r="D48" s="48">
        <v>80936</v>
      </c>
      <c r="E48" s="48">
        <v>83352</v>
      </c>
      <c r="F48" s="48">
        <v>101472</v>
      </c>
      <c r="G48" s="48">
        <v>98150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f t="shared" si="22"/>
        <v>537032</v>
      </c>
      <c r="Q48" s="89">
        <f t="shared" si="7"/>
        <v>254058</v>
      </c>
      <c r="R48" s="94">
        <f t="shared" si="1"/>
        <v>254058</v>
      </c>
      <c r="S48" s="88">
        <f t="shared" si="5"/>
        <v>282974</v>
      </c>
      <c r="T48" s="95">
        <f t="shared" si="8"/>
        <v>537032</v>
      </c>
      <c r="U48" s="90">
        <f t="shared" si="2"/>
        <v>0</v>
      </c>
      <c r="V48" s="89">
        <f t="shared" si="6"/>
        <v>537032</v>
      </c>
      <c r="W48" s="88">
        <f t="shared" si="3"/>
        <v>0</v>
      </c>
      <c r="X48" s="97">
        <f t="shared" si="6"/>
        <v>537032</v>
      </c>
    </row>
    <row r="49" spans="1:24">
      <c r="N49" s="48" t="s">
        <v>1</v>
      </c>
      <c r="Q49" s="89" t="s">
        <v>1</v>
      </c>
      <c r="R49" s="94" t="str">
        <f t="shared" si="1"/>
        <v xml:space="preserve"> </v>
      </c>
      <c r="S49" s="88"/>
      <c r="T49" s="95"/>
      <c r="U49" s="90"/>
      <c r="V49" s="89" t="s">
        <v>1</v>
      </c>
      <c r="W49" s="88"/>
      <c r="X49" s="97" t="s">
        <v>1</v>
      </c>
    </row>
    <row r="50" spans="1:24">
      <c r="A50" s="61" t="s">
        <v>9</v>
      </c>
      <c r="B50" s="61">
        <f>SUM(B51:B58)</f>
        <v>661047.64</v>
      </c>
      <c r="C50" s="61">
        <f>SUM(C51:C58)</f>
        <v>686996.07</v>
      </c>
      <c r="D50" s="61">
        <f>SUM(D51:D58)</f>
        <v>736554.14</v>
      </c>
      <c r="E50" s="61">
        <f>SUM(E51:E58)</f>
        <v>1199598.32</v>
      </c>
      <c r="F50" s="61">
        <f t="shared" ref="F50:M50" si="23">SUM(F51:F58)</f>
        <v>1502238.25</v>
      </c>
      <c r="G50" s="61">
        <f t="shared" si="23"/>
        <v>818039.5</v>
      </c>
      <c r="H50" s="61">
        <f t="shared" si="23"/>
        <v>0</v>
      </c>
      <c r="I50" s="61">
        <f>SUM(I51:I58)</f>
        <v>0</v>
      </c>
      <c r="J50" s="61">
        <f>SUM(J51:J58)</f>
        <v>0</v>
      </c>
      <c r="K50" s="61">
        <f t="shared" si="23"/>
        <v>0</v>
      </c>
      <c r="L50" s="61">
        <f t="shared" si="23"/>
        <v>0</v>
      </c>
      <c r="M50" s="61">
        <f t="shared" si="23"/>
        <v>0</v>
      </c>
      <c r="N50" s="61">
        <f>SUM(B50:M50)</f>
        <v>5604473.9199999999</v>
      </c>
      <c r="Q50" s="94">
        <f t="shared" si="7"/>
        <v>2084597.85</v>
      </c>
      <c r="R50" s="94">
        <f t="shared" si="1"/>
        <v>2084597.85</v>
      </c>
      <c r="S50" s="87">
        <f t="shared" si="5"/>
        <v>3519876.0700000003</v>
      </c>
      <c r="T50" s="95">
        <f t="shared" si="8"/>
        <v>5604473.9199999999</v>
      </c>
      <c r="U50" s="96">
        <f t="shared" si="2"/>
        <v>0</v>
      </c>
      <c r="V50" s="94">
        <f t="shared" si="6"/>
        <v>5604473.9199999999</v>
      </c>
      <c r="W50" s="87">
        <f t="shared" si="3"/>
        <v>0</v>
      </c>
      <c r="X50" s="95">
        <f t="shared" si="6"/>
        <v>5604473.9199999999</v>
      </c>
    </row>
    <row r="51" spans="1:24">
      <c r="A51" s="48" t="s">
        <v>82</v>
      </c>
      <c r="B51" s="48">
        <v>643493</v>
      </c>
      <c r="C51" s="48">
        <v>667694.85</v>
      </c>
      <c r="D51" s="48">
        <v>729852.5</v>
      </c>
      <c r="E51" s="48">
        <v>1183973.54</v>
      </c>
      <c r="F51" s="48">
        <v>1486603.81</v>
      </c>
      <c r="G51" s="48">
        <v>799725.22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f t="shared" ref="N51:N58" si="24">SUM(B51:M51)</f>
        <v>5511342.9199999999</v>
      </c>
      <c r="Q51" s="89">
        <f t="shared" si="7"/>
        <v>2041040.35</v>
      </c>
      <c r="R51" s="94">
        <f t="shared" si="1"/>
        <v>2041040.35</v>
      </c>
      <c r="S51" s="88">
        <f t="shared" si="5"/>
        <v>3470302.5700000003</v>
      </c>
      <c r="T51" s="95">
        <f t="shared" si="8"/>
        <v>5511342.9199999999</v>
      </c>
      <c r="U51" s="90">
        <f t="shared" si="2"/>
        <v>0</v>
      </c>
      <c r="V51" s="89">
        <f t="shared" si="6"/>
        <v>5511342.9199999999</v>
      </c>
      <c r="W51" s="88">
        <f t="shared" si="3"/>
        <v>0</v>
      </c>
      <c r="X51" s="97">
        <f t="shared" si="6"/>
        <v>5511342.9199999999</v>
      </c>
    </row>
    <row r="52" spans="1:24">
      <c r="A52" s="48" t="s">
        <v>83</v>
      </c>
      <c r="B52" s="48">
        <v>15000</v>
      </c>
      <c r="C52" s="48">
        <v>17350</v>
      </c>
      <c r="D52" s="48">
        <v>4050</v>
      </c>
      <c r="E52" s="48">
        <v>14250</v>
      </c>
      <c r="F52" s="48">
        <v>14100</v>
      </c>
      <c r="G52" s="48">
        <v>17950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f t="shared" si="24"/>
        <v>82700</v>
      </c>
      <c r="Q52" s="89">
        <f t="shared" si="7"/>
        <v>36400</v>
      </c>
      <c r="R52" s="94">
        <f t="shared" si="1"/>
        <v>36400</v>
      </c>
      <c r="S52" s="88">
        <f t="shared" si="5"/>
        <v>46300</v>
      </c>
      <c r="T52" s="95">
        <f t="shared" si="8"/>
        <v>82700</v>
      </c>
      <c r="U52" s="90">
        <f t="shared" si="2"/>
        <v>0</v>
      </c>
      <c r="V52" s="89">
        <f t="shared" si="6"/>
        <v>82700</v>
      </c>
      <c r="W52" s="88">
        <f t="shared" si="3"/>
        <v>0</v>
      </c>
      <c r="X52" s="97">
        <f t="shared" si="6"/>
        <v>82700</v>
      </c>
    </row>
    <row r="53" spans="1:24">
      <c r="A53" s="48" t="s">
        <v>84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f t="shared" si="24"/>
        <v>0</v>
      </c>
      <c r="Q53" s="89">
        <f t="shared" si="7"/>
        <v>0</v>
      </c>
      <c r="R53" s="94">
        <f t="shared" si="1"/>
        <v>0</v>
      </c>
      <c r="S53" s="88">
        <f t="shared" si="5"/>
        <v>0</v>
      </c>
      <c r="T53" s="95">
        <f t="shared" si="8"/>
        <v>0</v>
      </c>
      <c r="U53" s="90">
        <f t="shared" si="2"/>
        <v>0</v>
      </c>
      <c r="V53" s="89">
        <f t="shared" si="6"/>
        <v>0</v>
      </c>
      <c r="W53" s="88">
        <f t="shared" si="3"/>
        <v>0</v>
      </c>
      <c r="X53" s="97">
        <f t="shared" si="6"/>
        <v>0</v>
      </c>
    </row>
    <row r="54" spans="1:24">
      <c r="A54" s="48" t="s">
        <v>85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f t="shared" si="24"/>
        <v>0</v>
      </c>
      <c r="Q54" s="89">
        <f t="shared" si="7"/>
        <v>0</v>
      </c>
      <c r="R54" s="94">
        <f t="shared" si="1"/>
        <v>0</v>
      </c>
      <c r="S54" s="88">
        <f t="shared" si="5"/>
        <v>0</v>
      </c>
      <c r="T54" s="95">
        <f t="shared" si="8"/>
        <v>0</v>
      </c>
      <c r="U54" s="90">
        <f t="shared" si="2"/>
        <v>0</v>
      </c>
      <c r="V54" s="89">
        <f t="shared" si="6"/>
        <v>0</v>
      </c>
      <c r="W54" s="88">
        <f t="shared" si="3"/>
        <v>0</v>
      </c>
      <c r="X54" s="97">
        <f t="shared" si="6"/>
        <v>0</v>
      </c>
    </row>
    <row r="55" spans="1:24">
      <c r="A55" s="48" t="s">
        <v>86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f t="shared" si="24"/>
        <v>0</v>
      </c>
      <c r="Q55" s="89">
        <f t="shared" si="7"/>
        <v>0</v>
      </c>
      <c r="R55" s="94">
        <f t="shared" si="1"/>
        <v>0</v>
      </c>
      <c r="S55" s="88">
        <f t="shared" si="5"/>
        <v>0</v>
      </c>
      <c r="T55" s="95">
        <f t="shared" si="8"/>
        <v>0</v>
      </c>
      <c r="U55" s="90">
        <f t="shared" si="2"/>
        <v>0</v>
      </c>
      <c r="V55" s="89">
        <f t="shared" si="6"/>
        <v>0</v>
      </c>
      <c r="W55" s="88">
        <f t="shared" si="3"/>
        <v>0</v>
      </c>
      <c r="X55" s="97">
        <f t="shared" si="6"/>
        <v>0</v>
      </c>
    </row>
    <row r="56" spans="1:24">
      <c r="A56" s="48" t="s">
        <v>68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f t="shared" si="24"/>
        <v>0</v>
      </c>
      <c r="Q56" s="89">
        <f t="shared" si="7"/>
        <v>0</v>
      </c>
      <c r="R56" s="94">
        <f t="shared" si="1"/>
        <v>0</v>
      </c>
      <c r="S56" s="88">
        <f t="shared" si="5"/>
        <v>0</v>
      </c>
      <c r="T56" s="95">
        <f t="shared" si="8"/>
        <v>0</v>
      </c>
      <c r="U56" s="90">
        <f t="shared" si="2"/>
        <v>0</v>
      </c>
      <c r="V56" s="89">
        <f t="shared" si="6"/>
        <v>0</v>
      </c>
      <c r="W56" s="88">
        <f t="shared" si="3"/>
        <v>0</v>
      </c>
      <c r="X56" s="97">
        <f t="shared" si="6"/>
        <v>0</v>
      </c>
    </row>
    <row r="57" spans="1:24">
      <c r="A57" s="48" t="s">
        <v>56</v>
      </c>
      <c r="B57" s="48">
        <v>2554.64</v>
      </c>
      <c r="C57" s="48">
        <v>1951.22</v>
      </c>
      <c r="D57" s="48">
        <v>2651.64</v>
      </c>
      <c r="E57" s="48">
        <v>1374.78</v>
      </c>
      <c r="F57" s="48">
        <v>1534.4399999999998</v>
      </c>
      <c r="G57" s="48">
        <v>364.28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f t="shared" si="24"/>
        <v>10431.000000000002</v>
      </c>
      <c r="Q57" s="89">
        <f t="shared" si="7"/>
        <v>7157.5</v>
      </c>
      <c r="R57" s="94">
        <f t="shared" si="1"/>
        <v>7157.5</v>
      </c>
      <c r="S57" s="88">
        <f t="shared" si="5"/>
        <v>3273.5</v>
      </c>
      <c r="T57" s="95">
        <f t="shared" si="8"/>
        <v>10431</v>
      </c>
      <c r="U57" s="90">
        <f t="shared" si="2"/>
        <v>0</v>
      </c>
      <c r="V57" s="89">
        <f t="shared" si="6"/>
        <v>10431</v>
      </c>
      <c r="W57" s="88">
        <f t="shared" si="3"/>
        <v>0</v>
      </c>
      <c r="X57" s="97">
        <f t="shared" si="6"/>
        <v>10431</v>
      </c>
    </row>
    <row r="58" spans="1:24">
      <c r="A58" s="48" t="s">
        <v>304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f t="shared" si="24"/>
        <v>0</v>
      </c>
      <c r="Q58" s="89">
        <f t="shared" si="7"/>
        <v>0</v>
      </c>
      <c r="R58" s="94">
        <f t="shared" si="1"/>
        <v>0</v>
      </c>
      <c r="S58" s="88">
        <f t="shared" si="5"/>
        <v>0</v>
      </c>
      <c r="T58" s="95">
        <f t="shared" si="8"/>
        <v>0</v>
      </c>
      <c r="U58" s="90">
        <f t="shared" si="2"/>
        <v>0</v>
      </c>
      <c r="V58" s="89">
        <f t="shared" si="6"/>
        <v>0</v>
      </c>
      <c r="W58" s="88">
        <f t="shared" si="3"/>
        <v>0</v>
      </c>
      <c r="X58" s="97">
        <f t="shared" si="6"/>
        <v>0</v>
      </c>
    </row>
    <row r="59" spans="1:24">
      <c r="N59" s="48" t="s">
        <v>1</v>
      </c>
      <c r="Q59" s="89"/>
      <c r="R59" s="94"/>
      <c r="S59" s="88"/>
      <c r="T59" s="95"/>
      <c r="U59" s="90"/>
      <c r="V59" s="89" t="s">
        <v>1</v>
      </c>
      <c r="W59" s="88"/>
      <c r="X59" s="97" t="s">
        <v>1</v>
      </c>
    </row>
    <row r="60" spans="1:24">
      <c r="A60" s="61" t="s">
        <v>10</v>
      </c>
      <c r="B60" s="61">
        <f>SUM(B61:B72)+B75</f>
        <v>12765103.68</v>
      </c>
      <c r="C60" s="61">
        <f t="shared" ref="C60:N60" si="25">SUM(C61:C72)+C75</f>
        <v>16864161.620000001</v>
      </c>
      <c r="D60" s="61">
        <f t="shared" si="25"/>
        <v>20077928.300000004</v>
      </c>
      <c r="E60" s="61">
        <f t="shared" si="25"/>
        <v>26851625.719999999</v>
      </c>
      <c r="F60" s="61">
        <f t="shared" si="25"/>
        <v>15840946.360000001</v>
      </c>
      <c r="G60" s="61">
        <f t="shared" si="25"/>
        <v>11559270.99</v>
      </c>
      <c r="H60" s="61">
        <f t="shared" si="25"/>
        <v>0</v>
      </c>
      <c r="I60" s="61">
        <f t="shared" si="25"/>
        <v>0</v>
      </c>
      <c r="J60" s="61">
        <f t="shared" si="25"/>
        <v>0</v>
      </c>
      <c r="K60" s="61">
        <f t="shared" si="25"/>
        <v>0</v>
      </c>
      <c r="L60" s="61">
        <f t="shared" si="25"/>
        <v>0</v>
      </c>
      <c r="M60" s="61">
        <f t="shared" si="25"/>
        <v>0</v>
      </c>
      <c r="N60" s="61">
        <f t="shared" si="25"/>
        <v>103959036.67</v>
      </c>
      <c r="Q60" s="94">
        <f>SUM(B60:D60)</f>
        <v>49707193.600000009</v>
      </c>
      <c r="R60" s="94">
        <f t="shared" si="1"/>
        <v>49707193.600000009</v>
      </c>
      <c r="S60" s="87">
        <f t="shared" si="5"/>
        <v>54251843.07</v>
      </c>
      <c r="T60" s="95">
        <f t="shared" si="8"/>
        <v>103959036.67000002</v>
      </c>
      <c r="U60" s="96">
        <f t="shared" si="2"/>
        <v>0</v>
      </c>
      <c r="V60" s="94">
        <f t="shared" si="6"/>
        <v>103959036.67000002</v>
      </c>
      <c r="W60" s="87">
        <f t="shared" si="3"/>
        <v>0</v>
      </c>
      <c r="X60" s="95">
        <f t="shared" si="6"/>
        <v>103959036.67000002</v>
      </c>
    </row>
    <row r="61" spans="1:24">
      <c r="Q61" s="89"/>
      <c r="R61" s="94"/>
      <c r="S61" s="88"/>
      <c r="T61" s="95"/>
      <c r="U61" s="90"/>
      <c r="V61" s="89"/>
      <c r="W61" s="88"/>
      <c r="X61" s="97"/>
    </row>
    <row r="62" spans="1:24">
      <c r="A62" s="48" t="s">
        <v>89</v>
      </c>
      <c r="B62" s="48">
        <v>8768158.7300000004</v>
      </c>
      <c r="C62" s="48">
        <v>9776321.6700000018</v>
      </c>
      <c r="D62" s="48">
        <v>9685397.1900000013</v>
      </c>
      <c r="E62" s="48">
        <v>9651021.2800000012</v>
      </c>
      <c r="F62" s="48">
        <v>10884531.289999999</v>
      </c>
      <c r="G62" s="48">
        <v>8053521.540000001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ref="N62:N82" si="26">SUM(B62:M62)</f>
        <v>56818951.700000003</v>
      </c>
      <c r="Q62" s="89">
        <f>SUM(B62:D62)</f>
        <v>28229877.590000004</v>
      </c>
      <c r="R62" s="94">
        <f t="shared" si="1"/>
        <v>28229877.590000004</v>
      </c>
      <c r="S62" s="88">
        <f t="shared" si="5"/>
        <v>28589074.109999999</v>
      </c>
      <c r="T62" s="95">
        <f t="shared" si="8"/>
        <v>56818951.700000003</v>
      </c>
      <c r="U62" s="90">
        <f t="shared" si="2"/>
        <v>0</v>
      </c>
      <c r="V62" s="89">
        <f t="shared" si="6"/>
        <v>56818951.700000003</v>
      </c>
      <c r="W62" s="88">
        <f t="shared" si="3"/>
        <v>0</v>
      </c>
      <c r="X62" s="97">
        <f t="shared" si="6"/>
        <v>56818951.700000003</v>
      </c>
    </row>
    <row r="63" spans="1:24">
      <c r="A63" s="48" t="s">
        <v>90</v>
      </c>
      <c r="B63" s="48">
        <v>1128711.02</v>
      </c>
      <c r="C63" s="48">
        <v>1289822.75</v>
      </c>
      <c r="D63" s="48">
        <v>1271359.5</v>
      </c>
      <c r="E63" s="48">
        <v>1271746.71</v>
      </c>
      <c r="F63" s="48">
        <v>1463792.6399999999</v>
      </c>
      <c r="G63" s="48">
        <v>1039537.61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 t="shared" si="26"/>
        <v>7464970.2300000004</v>
      </c>
      <c r="Q63" s="89">
        <f t="shared" ref="Q63:Q72" si="27">SUM(B63:D63)</f>
        <v>3689893.27</v>
      </c>
      <c r="R63" s="94">
        <f t="shared" si="1"/>
        <v>3689893.27</v>
      </c>
      <c r="S63" s="88">
        <f t="shared" si="5"/>
        <v>3775076.9599999995</v>
      </c>
      <c r="T63" s="95">
        <f t="shared" si="8"/>
        <v>7464970.2299999995</v>
      </c>
      <c r="U63" s="90">
        <f t="shared" si="2"/>
        <v>0</v>
      </c>
      <c r="V63" s="89">
        <f t="shared" si="6"/>
        <v>7464970.2299999995</v>
      </c>
      <c r="W63" s="88">
        <f t="shared" si="3"/>
        <v>0</v>
      </c>
      <c r="X63" s="97">
        <f t="shared" si="6"/>
        <v>7464970.2299999995</v>
      </c>
    </row>
    <row r="64" spans="1:24">
      <c r="A64" s="48" t="s">
        <v>91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f t="shared" si="26"/>
        <v>0</v>
      </c>
      <c r="Q64" s="89">
        <f>SUM(B64:D64)</f>
        <v>0</v>
      </c>
      <c r="R64" s="94">
        <f t="shared" si="1"/>
        <v>0</v>
      </c>
      <c r="S64" s="88">
        <f t="shared" si="5"/>
        <v>0</v>
      </c>
      <c r="T64" s="95">
        <f t="shared" si="8"/>
        <v>0</v>
      </c>
      <c r="U64" s="90">
        <f t="shared" si="2"/>
        <v>0</v>
      </c>
      <c r="V64" s="89">
        <f t="shared" si="6"/>
        <v>0</v>
      </c>
      <c r="W64" s="88">
        <f t="shared" si="3"/>
        <v>0</v>
      </c>
      <c r="X64" s="97">
        <f t="shared" si="6"/>
        <v>0</v>
      </c>
    </row>
    <row r="65" spans="1:24">
      <c r="A65" s="48" t="s">
        <v>92</v>
      </c>
      <c r="B65" s="48">
        <v>907.77</v>
      </c>
      <c r="C65" s="48">
        <v>736.08</v>
      </c>
      <c r="D65" s="48">
        <v>1220.73</v>
      </c>
      <c r="E65" s="48">
        <v>879.99</v>
      </c>
      <c r="F65" s="48">
        <v>726.55</v>
      </c>
      <c r="G65" s="48">
        <v>740.87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f t="shared" si="26"/>
        <v>5211.99</v>
      </c>
      <c r="Q65" s="89">
        <f t="shared" si="27"/>
        <v>2864.58</v>
      </c>
      <c r="R65" s="94">
        <f t="shared" si="1"/>
        <v>2864.58</v>
      </c>
      <c r="S65" s="88">
        <f t="shared" si="5"/>
        <v>2347.41</v>
      </c>
      <c r="T65" s="95">
        <f t="shared" si="8"/>
        <v>5211.99</v>
      </c>
      <c r="U65" s="90">
        <f t="shared" si="2"/>
        <v>0</v>
      </c>
      <c r="V65" s="89">
        <f t="shared" si="6"/>
        <v>5211.99</v>
      </c>
      <c r="W65" s="88">
        <f t="shared" si="3"/>
        <v>0</v>
      </c>
      <c r="X65" s="97">
        <f t="shared" si="6"/>
        <v>5211.99</v>
      </c>
    </row>
    <row r="66" spans="1:24">
      <c r="A66" s="48" t="s">
        <v>93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f t="shared" si="26"/>
        <v>0</v>
      </c>
      <c r="Q66" s="89">
        <f t="shared" si="27"/>
        <v>0</v>
      </c>
      <c r="R66" s="94">
        <f t="shared" si="1"/>
        <v>0</v>
      </c>
      <c r="S66" s="88">
        <f t="shared" si="5"/>
        <v>0</v>
      </c>
      <c r="T66" s="95">
        <f t="shared" si="8"/>
        <v>0</v>
      </c>
      <c r="U66" s="90">
        <f t="shared" si="2"/>
        <v>0</v>
      </c>
      <c r="V66" s="89">
        <f t="shared" si="6"/>
        <v>0</v>
      </c>
      <c r="W66" s="88">
        <f t="shared" si="3"/>
        <v>0</v>
      </c>
      <c r="X66" s="97">
        <f t="shared" si="6"/>
        <v>0</v>
      </c>
    </row>
    <row r="67" spans="1:24">
      <c r="A67" s="48" t="s">
        <v>94</v>
      </c>
      <c r="B67" s="48">
        <v>384408.44</v>
      </c>
      <c r="C67" s="48">
        <v>457593.79</v>
      </c>
      <c r="D67" s="48">
        <v>347869.08</v>
      </c>
      <c r="E67" s="48">
        <v>303255.90000000002</v>
      </c>
      <c r="F67" s="48">
        <v>377567.62</v>
      </c>
      <c r="G67" s="48">
        <v>301706.34999999998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f t="shared" si="26"/>
        <v>2172401.1800000002</v>
      </c>
      <c r="Q67" s="89">
        <f t="shared" si="27"/>
        <v>1189871.31</v>
      </c>
      <c r="R67" s="94">
        <f t="shared" si="1"/>
        <v>1189871.31</v>
      </c>
      <c r="S67" s="88">
        <f t="shared" si="5"/>
        <v>982529.87</v>
      </c>
      <c r="T67" s="95">
        <f t="shared" si="8"/>
        <v>2172401.1800000002</v>
      </c>
      <c r="U67" s="90">
        <f t="shared" si="2"/>
        <v>0</v>
      </c>
      <c r="V67" s="89">
        <f t="shared" si="6"/>
        <v>2172401.1800000002</v>
      </c>
      <c r="W67" s="88">
        <f t="shared" si="3"/>
        <v>0</v>
      </c>
      <c r="X67" s="97">
        <f t="shared" si="6"/>
        <v>2172401.1800000002</v>
      </c>
    </row>
    <row r="68" spans="1:24">
      <c r="A68" s="48" t="s">
        <v>95</v>
      </c>
      <c r="B68" s="48">
        <v>338566.6</v>
      </c>
      <c r="C68" s="48">
        <v>397067.18</v>
      </c>
      <c r="D68" s="48">
        <v>419372.74</v>
      </c>
      <c r="E68" s="48">
        <v>268516.51</v>
      </c>
      <c r="F68" s="48">
        <v>326114.65999999997</v>
      </c>
      <c r="G68" s="48">
        <v>203703.92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f t="shared" si="26"/>
        <v>1953341.6099999999</v>
      </c>
      <c r="Q68" s="89">
        <f t="shared" si="27"/>
        <v>1155006.52</v>
      </c>
      <c r="R68" s="94">
        <f t="shared" si="1"/>
        <v>1155006.52</v>
      </c>
      <c r="S68" s="88">
        <f t="shared" si="5"/>
        <v>798335.09</v>
      </c>
      <c r="T68" s="95">
        <f t="shared" si="8"/>
        <v>1953341.6099999999</v>
      </c>
      <c r="U68" s="90">
        <f t="shared" si="2"/>
        <v>0</v>
      </c>
      <c r="V68" s="89">
        <f t="shared" si="6"/>
        <v>1953341.6099999999</v>
      </c>
      <c r="W68" s="88">
        <f t="shared" si="3"/>
        <v>0</v>
      </c>
      <c r="X68" s="97">
        <f t="shared" si="6"/>
        <v>1953341.6099999999</v>
      </c>
    </row>
    <row r="69" spans="1:24">
      <c r="A69" s="48" t="s">
        <v>324</v>
      </c>
      <c r="B69" s="48">
        <v>499581.96</v>
      </c>
      <c r="C69" s="48">
        <v>304757.12</v>
      </c>
      <c r="D69" s="48">
        <v>304757.12</v>
      </c>
      <c r="E69" s="48">
        <v>302515.81</v>
      </c>
      <c r="F69" s="48">
        <v>719044.14</v>
      </c>
      <c r="G69" s="48">
        <v>277432.55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f t="shared" si="26"/>
        <v>2408088.7000000002</v>
      </c>
      <c r="Q69" s="89">
        <f t="shared" si="27"/>
        <v>1109096.2000000002</v>
      </c>
      <c r="R69" s="94">
        <f t="shared" si="1"/>
        <v>1109096.2000000002</v>
      </c>
      <c r="S69" s="88">
        <f t="shared" si="5"/>
        <v>1298992.5</v>
      </c>
      <c r="T69" s="95">
        <f t="shared" si="8"/>
        <v>2408088.7000000002</v>
      </c>
      <c r="U69" s="90">
        <f t="shared" si="2"/>
        <v>0</v>
      </c>
      <c r="V69" s="89">
        <f t="shared" si="6"/>
        <v>2408088.7000000002</v>
      </c>
      <c r="W69" s="88">
        <f t="shared" si="3"/>
        <v>0</v>
      </c>
      <c r="X69" s="97">
        <f t="shared" si="6"/>
        <v>2408088.7000000002</v>
      </c>
    </row>
    <row r="70" spans="1:24">
      <c r="A70" s="48" t="s">
        <v>405</v>
      </c>
      <c r="B70" s="48">
        <v>455909.95</v>
      </c>
      <c r="C70" s="48">
        <v>485416.3</v>
      </c>
      <c r="D70" s="48">
        <v>438021.46</v>
      </c>
      <c r="E70" s="48">
        <v>401398.37</v>
      </c>
      <c r="F70" s="48">
        <v>463157.16</v>
      </c>
      <c r="G70" s="48">
        <v>405487.14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f t="shared" ref="N70:N71" si="28">SUM(B70:M70)</f>
        <v>2649390.3800000004</v>
      </c>
      <c r="Q70" s="89">
        <f t="shared" ref="Q70:Q71" si="29">SUM(B70:D70)</f>
        <v>1379347.71</v>
      </c>
      <c r="R70" s="94">
        <f t="shared" ref="R70:R71" si="30">Q70</f>
        <v>1379347.71</v>
      </c>
      <c r="S70" s="88">
        <f t="shared" ref="S70:S71" si="31">SUM(E70:G70)</f>
        <v>1270042.67</v>
      </c>
      <c r="T70" s="95">
        <f t="shared" ref="T70:T71" si="32">SUM(R70:S70)</f>
        <v>2649390.38</v>
      </c>
      <c r="U70" s="90">
        <f t="shared" ref="U70:U71" si="33">SUM(H70:J70)</f>
        <v>0</v>
      </c>
      <c r="V70" s="89">
        <f t="shared" ref="V70:V71" si="34">SUM(T70:U70)</f>
        <v>2649390.38</v>
      </c>
      <c r="W70" s="88">
        <f t="shared" ref="W70:W71" si="35">SUM(K70:M70)</f>
        <v>0</v>
      </c>
      <c r="X70" s="97">
        <f t="shared" ref="X70:X71" si="36">SUM(V70:W70)</f>
        <v>2649390.38</v>
      </c>
    </row>
    <row r="71" spans="1:24">
      <c r="A71" s="48" t="s">
        <v>406</v>
      </c>
      <c r="B71" s="48">
        <v>36881.81</v>
      </c>
      <c r="C71" s="48">
        <v>35563.24</v>
      </c>
      <c r="D71" s="48">
        <v>31128.74</v>
      </c>
      <c r="E71" s="48">
        <v>33276.5</v>
      </c>
      <c r="F71" s="48">
        <v>32381.22</v>
      </c>
      <c r="G71" s="48">
        <v>30921.82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f t="shared" si="28"/>
        <v>200153.33</v>
      </c>
      <c r="Q71" s="89">
        <f t="shared" si="29"/>
        <v>103573.79</v>
      </c>
      <c r="R71" s="94">
        <f t="shared" si="30"/>
        <v>103573.79</v>
      </c>
      <c r="S71" s="88">
        <f t="shared" si="31"/>
        <v>96579.540000000008</v>
      </c>
      <c r="T71" s="95">
        <f t="shared" si="32"/>
        <v>200153.33000000002</v>
      </c>
      <c r="U71" s="90">
        <f t="shared" si="33"/>
        <v>0</v>
      </c>
      <c r="V71" s="89">
        <f t="shared" si="34"/>
        <v>200153.33000000002</v>
      </c>
      <c r="W71" s="88">
        <f t="shared" si="35"/>
        <v>0</v>
      </c>
      <c r="X71" s="97">
        <f t="shared" si="36"/>
        <v>200153.33000000002</v>
      </c>
    </row>
    <row r="72" spans="1:24">
      <c r="A72" s="48" t="s">
        <v>407</v>
      </c>
      <c r="B72" s="48">
        <v>0</v>
      </c>
      <c r="C72" s="48">
        <v>0</v>
      </c>
      <c r="D72" s="48">
        <v>4595061</v>
      </c>
      <c r="E72" s="48">
        <v>12470175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f t="shared" si="26"/>
        <v>17065236</v>
      </c>
      <c r="Q72" s="89">
        <f t="shared" si="27"/>
        <v>4595061</v>
      </c>
      <c r="R72" s="94">
        <f t="shared" si="1"/>
        <v>4595061</v>
      </c>
      <c r="S72" s="88">
        <f t="shared" si="5"/>
        <v>12470175</v>
      </c>
      <c r="T72" s="95">
        <f t="shared" si="8"/>
        <v>17065236</v>
      </c>
      <c r="U72" s="90">
        <f t="shared" si="2"/>
        <v>0</v>
      </c>
      <c r="V72" s="89">
        <f t="shared" si="6"/>
        <v>17065236</v>
      </c>
      <c r="W72" s="88">
        <f t="shared" si="3"/>
        <v>0</v>
      </c>
      <c r="X72" s="97">
        <f t="shared" si="6"/>
        <v>17065236</v>
      </c>
    </row>
    <row r="73" spans="1:24">
      <c r="Q73" s="89"/>
      <c r="R73" s="94"/>
      <c r="S73" s="88"/>
      <c r="T73" s="95"/>
      <c r="U73" s="90"/>
      <c r="V73" s="89"/>
      <c r="W73" s="88"/>
      <c r="X73" s="97"/>
    </row>
    <row r="74" spans="1:24" ht="12.75">
      <c r="A74" s="131" t="s">
        <v>347</v>
      </c>
      <c r="O74" s="88"/>
      <c r="P74" s="88"/>
      <c r="Q74" s="89"/>
      <c r="R74" s="94"/>
      <c r="S74" s="88"/>
      <c r="T74" s="95"/>
      <c r="U74" s="90"/>
      <c r="V74" s="89"/>
      <c r="W74" s="88"/>
      <c r="X74" s="97"/>
    </row>
    <row r="75" spans="1:24">
      <c r="A75" s="88" t="s">
        <v>409</v>
      </c>
      <c r="B75" s="48">
        <v>1151977.3999999999</v>
      </c>
      <c r="C75" s="48">
        <v>4116883.49</v>
      </c>
      <c r="D75" s="48">
        <v>2983740.74</v>
      </c>
      <c r="E75" s="48">
        <v>2148839.65</v>
      </c>
      <c r="F75" s="48">
        <v>1573631.08</v>
      </c>
      <c r="G75" s="48">
        <v>1246219.19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61">
        <f t="shared" ref="N75" si="37">SUM(B75:M75)</f>
        <v>13221291.550000001</v>
      </c>
      <c r="O75" s="88"/>
      <c r="P75" s="88"/>
      <c r="Q75" s="89">
        <f t="shared" ref="Q75" si="38">SUM(B75:D75)</f>
        <v>8252601.6300000008</v>
      </c>
      <c r="R75" s="94">
        <f t="shared" ref="R75" si="39">Q75</f>
        <v>8252601.6300000008</v>
      </c>
      <c r="S75" s="88">
        <f t="shared" ref="S75" si="40">SUM(E75:G75)</f>
        <v>4968689.92</v>
      </c>
      <c r="T75" s="95">
        <f t="shared" ref="T75" si="41">SUM(R75:S75)</f>
        <v>13221291.550000001</v>
      </c>
      <c r="U75" s="90">
        <f t="shared" ref="U75" si="42">SUM(H75:J75)</f>
        <v>0</v>
      </c>
      <c r="V75" s="89">
        <f t="shared" ref="V75" si="43">SUM(T75:U75)</f>
        <v>13221291.550000001</v>
      </c>
      <c r="W75" s="88">
        <f t="shared" ref="W75" si="44">SUM(K75:M75)</f>
        <v>0</v>
      </c>
      <c r="X75" s="97">
        <f t="shared" ref="X75" si="45">SUM(V75:W75)</f>
        <v>13221291.550000001</v>
      </c>
    </row>
    <row r="76" spans="1:24">
      <c r="Q76" s="89"/>
      <c r="R76" s="94"/>
      <c r="S76" s="88"/>
      <c r="T76" s="95"/>
      <c r="U76" s="90"/>
      <c r="V76" s="89"/>
      <c r="W76" s="88"/>
      <c r="X76" s="97"/>
    </row>
    <row r="77" spans="1:24">
      <c r="N77" s="48" t="s">
        <v>1</v>
      </c>
      <c r="Q77" s="89"/>
      <c r="R77" s="94"/>
      <c r="S77" s="88"/>
      <c r="T77" s="95"/>
      <c r="U77" s="90"/>
      <c r="V77" s="89" t="s">
        <v>1</v>
      </c>
      <c r="W77" s="88"/>
      <c r="X77" s="97" t="s">
        <v>1</v>
      </c>
    </row>
    <row r="78" spans="1:24">
      <c r="A78" s="61" t="s">
        <v>11</v>
      </c>
      <c r="B78" s="61">
        <f>SUM(B79:B83)</f>
        <v>0</v>
      </c>
      <c r="C78" s="61">
        <f>SUM(C79:C83)</f>
        <v>2960219.13</v>
      </c>
      <c r="D78" s="61">
        <f>SUM(D79:D83)</f>
        <v>5920438.2599999998</v>
      </c>
      <c r="E78" s="61">
        <f>SUM(E79:E83)</f>
        <v>0</v>
      </c>
      <c r="F78" s="61">
        <f t="shared" ref="F78:M78" si="46">SUM(F79:F83)</f>
        <v>2960219.13</v>
      </c>
      <c r="G78" s="61">
        <f t="shared" si="46"/>
        <v>5920438.2599999998</v>
      </c>
      <c r="H78" s="61">
        <f t="shared" si="46"/>
        <v>0</v>
      </c>
      <c r="I78" s="61">
        <f t="shared" si="46"/>
        <v>0</v>
      </c>
      <c r="J78" s="61">
        <f t="shared" si="46"/>
        <v>0</v>
      </c>
      <c r="K78" s="61">
        <f t="shared" si="46"/>
        <v>0</v>
      </c>
      <c r="L78" s="61">
        <f t="shared" si="46"/>
        <v>0</v>
      </c>
      <c r="M78" s="61">
        <f t="shared" si="46"/>
        <v>0</v>
      </c>
      <c r="N78" s="61">
        <f>SUM(B78:M78)</f>
        <v>17761314.780000001</v>
      </c>
      <c r="Q78" s="94">
        <f t="shared" si="7"/>
        <v>8880657.3900000006</v>
      </c>
      <c r="R78" s="94">
        <f t="shared" si="1"/>
        <v>8880657.3900000006</v>
      </c>
      <c r="S78" s="87">
        <f t="shared" si="5"/>
        <v>8880657.3900000006</v>
      </c>
      <c r="T78" s="95">
        <f t="shared" si="8"/>
        <v>17761314.780000001</v>
      </c>
      <c r="U78" s="96">
        <f>SUM(H78:J78)</f>
        <v>0</v>
      </c>
      <c r="V78" s="94">
        <f t="shared" si="6"/>
        <v>17761314.780000001</v>
      </c>
      <c r="W78" s="87">
        <f t="shared" si="3"/>
        <v>0</v>
      </c>
      <c r="X78" s="95">
        <f t="shared" si="6"/>
        <v>17761314.780000001</v>
      </c>
    </row>
    <row r="79" spans="1:24">
      <c r="Q79" s="89"/>
      <c r="R79" s="94"/>
      <c r="S79" s="88"/>
      <c r="T79" s="95"/>
      <c r="U79" s="90"/>
      <c r="V79" s="89"/>
      <c r="W79" s="88"/>
      <c r="X79" s="97"/>
    </row>
    <row r="80" spans="1:24">
      <c r="A80" s="48" t="s">
        <v>291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f t="shared" si="26"/>
        <v>0</v>
      </c>
      <c r="Q80" s="89">
        <f>SUM(B80:D80)</f>
        <v>0</v>
      </c>
      <c r="R80" s="94">
        <f t="shared" ref="R80:R126" si="47">Q80</f>
        <v>0</v>
      </c>
      <c r="S80" s="88">
        <f t="shared" ref="S80:S124" si="48">SUM(E80:G80)</f>
        <v>0</v>
      </c>
      <c r="T80" s="95">
        <f t="shared" ref="T80:T126" si="49">SUM(R80:S80)</f>
        <v>0</v>
      </c>
      <c r="U80" s="90">
        <f t="shared" ref="U80:U124" si="50">SUM(H80:J80)</f>
        <v>0</v>
      </c>
      <c r="V80" s="89">
        <f>SUM(T80:U80)</f>
        <v>0</v>
      </c>
      <c r="W80" s="88">
        <f t="shared" ref="W80:W126" si="51">SUM(K80:M80)</f>
        <v>0</v>
      </c>
      <c r="X80" s="97">
        <f>SUM(V80:W80)</f>
        <v>0</v>
      </c>
    </row>
    <row r="81" spans="1:24">
      <c r="A81" s="48" t="s">
        <v>97</v>
      </c>
      <c r="B81" s="48">
        <v>0</v>
      </c>
      <c r="C81" s="48">
        <v>2960219.13</v>
      </c>
      <c r="D81" s="48">
        <v>5920438.2599999998</v>
      </c>
      <c r="E81" s="48">
        <v>0</v>
      </c>
      <c r="F81" s="48">
        <v>2960219.13</v>
      </c>
      <c r="G81" s="48">
        <v>5920438.2599999998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f t="shared" si="26"/>
        <v>17761314.780000001</v>
      </c>
      <c r="Q81" s="89">
        <f>SUM(B81:D81)</f>
        <v>8880657.3900000006</v>
      </c>
      <c r="R81" s="94">
        <f t="shared" si="47"/>
        <v>8880657.3900000006</v>
      </c>
      <c r="S81" s="88">
        <f t="shared" si="48"/>
        <v>8880657.3900000006</v>
      </c>
      <c r="T81" s="95">
        <f t="shared" si="49"/>
        <v>17761314.780000001</v>
      </c>
      <c r="U81" s="90">
        <f t="shared" si="50"/>
        <v>0</v>
      </c>
      <c r="V81" s="89">
        <f>SUM(T81:U81)</f>
        <v>17761314.780000001</v>
      </c>
      <c r="W81" s="88">
        <f t="shared" si="51"/>
        <v>0</v>
      </c>
      <c r="X81" s="97">
        <f>SUM(V81:W81)</f>
        <v>17761314.780000001</v>
      </c>
    </row>
    <row r="82" spans="1:24">
      <c r="A82" s="48" t="s">
        <v>98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f t="shared" si="26"/>
        <v>0</v>
      </c>
      <c r="Q82" s="89">
        <f>SUM(B82:D82)</f>
        <v>0</v>
      </c>
      <c r="R82" s="94">
        <f t="shared" si="47"/>
        <v>0</v>
      </c>
      <c r="S82" s="88">
        <f t="shared" si="48"/>
        <v>0</v>
      </c>
      <c r="T82" s="95">
        <f t="shared" si="49"/>
        <v>0</v>
      </c>
      <c r="U82" s="90">
        <f t="shared" si="50"/>
        <v>0</v>
      </c>
      <c r="V82" s="89">
        <f>SUM(T82:U82)</f>
        <v>0</v>
      </c>
      <c r="W82" s="88">
        <f t="shared" si="51"/>
        <v>0</v>
      </c>
      <c r="X82" s="97">
        <f>SUM(V82:W82)</f>
        <v>0</v>
      </c>
    </row>
    <row r="83" spans="1:24">
      <c r="A83" s="48" t="s">
        <v>99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f>SUM(B83:M83)</f>
        <v>0</v>
      </c>
      <c r="Q83" s="89">
        <f>SUM(B83:D83)</f>
        <v>0</v>
      </c>
      <c r="R83" s="94">
        <f t="shared" si="47"/>
        <v>0</v>
      </c>
      <c r="S83" s="88">
        <f t="shared" si="48"/>
        <v>0</v>
      </c>
      <c r="T83" s="95">
        <f t="shared" si="49"/>
        <v>0</v>
      </c>
      <c r="U83" s="90">
        <f t="shared" si="50"/>
        <v>0</v>
      </c>
      <c r="V83" s="89">
        <f>SUM(T83:U83)</f>
        <v>0</v>
      </c>
      <c r="W83" s="88">
        <f t="shared" si="51"/>
        <v>0</v>
      </c>
      <c r="X83" s="97">
        <f>SUM(V83:W83)</f>
        <v>0</v>
      </c>
    </row>
    <row r="84" spans="1:24">
      <c r="N84" s="48" t="s">
        <v>1</v>
      </c>
      <c r="Q84" s="89"/>
      <c r="R84" s="94"/>
      <c r="S84" s="88"/>
      <c r="T84" s="95"/>
      <c r="U84" s="90"/>
      <c r="V84" s="89" t="s">
        <v>1</v>
      </c>
      <c r="W84" s="88"/>
      <c r="X84" s="97" t="s">
        <v>1</v>
      </c>
    </row>
    <row r="85" spans="1:24">
      <c r="A85" s="61" t="s">
        <v>100</v>
      </c>
      <c r="B85" s="61">
        <f>SUM(B86:B90)</f>
        <v>0</v>
      </c>
      <c r="C85" s="61">
        <f t="shared" ref="C85:M85" si="52">SUM(C86:C90)</f>
        <v>22908767.440000001</v>
      </c>
      <c r="D85" s="61">
        <f t="shared" si="52"/>
        <v>11454383.720000001</v>
      </c>
      <c r="E85" s="61">
        <f t="shared" si="52"/>
        <v>11454383.720000001</v>
      </c>
      <c r="F85" s="61">
        <f t="shared" si="52"/>
        <v>11454383.720000001</v>
      </c>
      <c r="G85" s="61">
        <f t="shared" si="52"/>
        <v>11454383.720000001</v>
      </c>
      <c r="H85" s="61">
        <f t="shared" si="52"/>
        <v>0</v>
      </c>
      <c r="I85" s="61">
        <f t="shared" si="52"/>
        <v>0</v>
      </c>
      <c r="J85" s="61">
        <f t="shared" si="52"/>
        <v>0</v>
      </c>
      <c r="K85" s="61">
        <f t="shared" si="52"/>
        <v>0</v>
      </c>
      <c r="L85" s="61">
        <f t="shared" si="52"/>
        <v>0</v>
      </c>
      <c r="M85" s="61">
        <f t="shared" si="52"/>
        <v>0</v>
      </c>
      <c r="N85" s="61">
        <f t="shared" ref="N85:N90" si="53">SUM(B85:M85)</f>
        <v>68726302.320000008</v>
      </c>
      <c r="Q85" s="94">
        <f t="shared" ref="Q85:Q90" si="54">SUM(B85:D85)</f>
        <v>34363151.160000004</v>
      </c>
      <c r="R85" s="94">
        <f t="shared" si="47"/>
        <v>34363151.160000004</v>
      </c>
      <c r="S85" s="87">
        <f t="shared" si="48"/>
        <v>34363151.160000004</v>
      </c>
      <c r="T85" s="95">
        <f t="shared" si="49"/>
        <v>68726302.320000008</v>
      </c>
      <c r="U85" s="96">
        <f t="shared" si="50"/>
        <v>0</v>
      </c>
      <c r="V85" s="94">
        <f t="shared" ref="V85:V90" si="55">SUM(T85:U85)</f>
        <v>68726302.320000008</v>
      </c>
      <c r="W85" s="87">
        <f t="shared" si="51"/>
        <v>0</v>
      </c>
      <c r="X85" s="95">
        <f t="shared" ref="X85:X90" si="56">SUM(V85:W85)</f>
        <v>68726302.320000008</v>
      </c>
    </row>
    <row r="86" spans="1:24">
      <c r="Q86" s="89"/>
      <c r="R86" s="94"/>
      <c r="S86" s="88"/>
      <c r="T86" s="95"/>
      <c r="U86" s="90"/>
      <c r="V86" s="89"/>
      <c r="W86" s="88"/>
      <c r="X86" s="97"/>
    </row>
    <row r="87" spans="1:24">
      <c r="A87" s="48" t="s">
        <v>102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f t="shared" si="53"/>
        <v>0</v>
      </c>
      <c r="Q87" s="89">
        <f t="shared" si="54"/>
        <v>0</v>
      </c>
      <c r="R87" s="94">
        <f t="shared" si="47"/>
        <v>0</v>
      </c>
      <c r="S87" s="88">
        <f t="shared" si="48"/>
        <v>0</v>
      </c>
      <c r="T87" s="95">
        <f t="shared" si="49"/>
        <v>0</v>
      </c>
      <c r="U87" s="90">
        <f>SUM(H87:J87)</f>
        <v>0</v>
      </c>
      <c r="V87" s="89">
        <f t="shared" si="55"/>
        <v>0</v>
      </c>
      <c r="W87" s="88">
        <f t="shared" si="51"/>
        <v>0</v>
      </c>
      <c r="X87" s="97">
        <f t="shared" si="56"/>
        <v>0</v>
      </c>
    </row>
    <row r="88" spans="1:24">
      <c r="A88" s="48" t="s">
        <v>103</v>
      </c>
      <c r="B88" s="48">
        <v>0</v>
      </c>
      <c r="C88" s="48">
        <v>22908767.440000001</v>
      </c>
      <c r="D88" s="48">
        <v>11454383.720000001</v>
      </c>
      <c r="E88" s="48">
        <v>11454383.720000001</v>
      </c>
      <c r="F88" s="48">
        <v>11454383.720000001</v>
      </c>
      <c r="G88" s="48">
        <v>11454383.720000001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f t="shared" si="53"/>
        <v>68726302.320000008</v>
      </c>
      <c r="Q88" s="89">
        <f t="shared" si="54"/>
        <v>34363151.160000004</v>
      </c>
      <c r="R88" s="94">
        <f t="shared" si="47"/>
        <v>34363151.160000004</v>
      </c>
      <c r="S88" s="88">
        <f t="shared" si="48"/>
        <v>34363151.160000004</v>
      </c>
      <c r="T88" s="95">
        <f t="shared" si="49"/>
        <v>68726302.320000008</v>
      </c>
      <c r="U88" s="90">
        <f>SUM(H88:J88)</f>
        <v>0</v>
      </c>
      <c r="V88" s="89">
        <f t="shared" si="55"/>
        <v>68726302.320000008</v>
      </c>
      <c r="W88" s="88">
        <f t="shared" si="51"/>
        <v>0</v>
      </c>
      <c r="X88" s="97">
        <f t="shared" si="56"/>
        <v>68726302.320000008</v>
      </c>
    </row>
    <row r="89" spans="1:24">
      <c r="A89" s="48" t="s">
        <v>104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f t="shared" si="53"/>
        <v>0</v>
      </c>
      <c r="Q89" s="89">
        <f t="shared" si="54"/>
        <v>0</v>
      </c>
      <c r="R89" s="94">
        <f t="shared" si="47"/>
        <v>0</v>
      </c>
      <c r="S89" s="88">
        <f t="shared" si="48"/>
        <v>0</v>
      </c>
      <c r="T89" s="95">
        <f t="shared" si="49"/>
        <v>0</v>
      </c>
      <c r="U89" s="90">
        <f>SUM(H89:J89)</f>
        <v>0</v>
      </c>
      <c r="V89" s="89">
        <f t="shared" si="55"/>
        <v>0</v>
      </c>
      <c r="W89" s="88">
        <f t="shared" si="51"/>
        <v>0</v>
      </c>
      <c r="X89" s="97">
        <f t="shared" si="56"/>
        <v>0</v>
      </c>
    </row>
    <row r="90" spans="1:24">
      <c r="A90" s="48" t="s">
        <v>105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f t="shared" si="53"/>
        <v>0</v>
      </c>
      <c r="Q90" s="89">
        <f t="shared" si="54"/>
        <v>0</v>
      </c>
      <c r="R90" s="94">
        <f t="shared" si="47"/>
        <v>0</v>
      </c>
      <c r="S90" s="88">
        <f t="shared" si="48"/>
        <v>0</v>
      </c>
      <c r="T90" s="95">
        <f t="shared" si="49"/>
        <v>0</v>
      </c>
      <c r="U90" s="90">
        <f>SUM(H90:J90)</f>
        <v>0</v>
      </c>
      <c r="V90" s="89">
        <f t="shared" si="55"/>
        <v>0</v>
      </c>
      <c r="W90" s="88">
        <f t="shared" si="51"/>
        <v>0</v>
      </c>
      <c r="X90" s="97">
        <f t="shared" si="56"/>
        <v>0</v>
      </c>
    </row>
    <row r="91" spans="1:24">
      <c r="Q91" s="89"/>
      <c r="R91" s="94"/>
      <c r="S91" s="88"/>
      <c r="T91" s="95"/>
      <c r="U91" s="90"/>
      <c r="V91" s="89"/>
      <c r="W91" s="88"/>
      <c r="X91" s="97"/>
    </row>
    <row r="92" spans="1:24">
      <c r="Q92" s="89"/>
      <c r="R92" s="94"/>
      <c r="S92" s="88"/>
      <c r="T92" s="95"/>
      <c r="U92" s="90"/>
      <c r="V92" s="89"/>
      <c r="W92" s="88"/>
      <c r="X92" s="97"/>
    </row>
    <row r="93" spans="1:24">
      <c r="Q93" s="89"/>
      <c r="R93" s="94"/>
      <c r="S93" s="88"/>
      <c r="T93" s="95"/>
      <c r="U93" s="90"/>
      <c r="V93" s="89"/>
      <c r="W93" s="88"/>
      <c r="X93" s="97"/>
    </row>
    <row r="94" spans="1:24">
      <c r="A94" s="61" t="s">
        <v>13</v>
      </c>
      <c r="B94" s="61">
        <f>SUM(B95:B96)</f>
        <v>398552.65</v>
      </c>
      <c r="C94" s="61">
        <f>SUM(C95:C96)</f>
        <v>441915.65</v>
      </c>
      <c r="D94" s="61">
        <f>SUM(D95:D96)</f>
        <v>420234.15</v>
      </c>
      <c r="E94" s="61">
        <f t="shared" ref="E94:M94" si="57">SUM(E95:E96)</f>
        <v>0</v>
      </c>
      <c r="F94" s="61">
        <f t="shared" si="57"/>
        <v>420234.15</v>
      </c>
      <c r="G94" s="61">
        <f t="shared" si="57"/>
        <v>840468.3</v>
      </c>
      <c r="H94" s="61">
        <f t="shared" si="57"/>
        <v>0</v>
      </c>
      <c r="I94" s="61">
        <f t="shared" si="57"/>
        <v>0</v>
      </c>
      <c r="J94" s="61">
        <f t="shared" si="57"/>
        <v>0</v>
      </c>
      <c r="K94" s="61">
        <f t="shared" si="57"/>
        <v>0</v>
      </c>
      <c r="L94" s="61">
        <f t="shared" si="57"/>
        <v>0</v>
      </c>
      <c r="M94" s="61">
        <f t="shared" si="57"/>
        <v>0</v>
      </c>
      <c r="N94" s="61">
        <f>SUM(B94:M94)</f>
        <v>2521404.9000000004</v>
      </c>
      <c r="Q94" s="94">
        <f>SUM(B94:D94)</f>
        <v>1260702.4500000002</v>
      </c>
      <c r="R94" s="94">
        <f t="shared" si="47"/>
        <v>1260702.4500000002</v>
      </c>
      <c r="S94" s="87">
        <f t="shared" si="48"/>
        <v>1260702.4500000002</v>
      </c>
      <c r="T94" s="95">
        <f t="shared" si="49"/>
        <v>2521404.9000000004</v>
      </c>
      <c r="U94" s="96">
        <f t="shared" si="50"/>
        <v>0</v>
      </c>
      <c r="V94" s="94">
        <f>SUM(T94:U94)</f>
        <v>2521404.9000000004</v>
      </c>
      <c r="W94" s="87">
        <f t="shared" si="51"/>
        <v>0</v>
      </c>
      <c r="X94" s="95">
        <f>SUM(V94:W94)</f>
        <v>2521404.9000000004</v>
      </c>
    </row>
    <row r="95" spans="1:24">
      <c r="A95" s="48" t="s">
        <v>106</v>
      </c>
      <c r="B95" s="48">
        <v>398552.65</v>
      </c>
      <c r="C95" s="48">
        <v>441915.65</v>
      </c>
      <c r="D95" s="48">
        <v>420234.15</v>
      </c>
      <c r="E95" s="48">
        <v>0</v>
      </c>
      <c r="F95" s="48">
        <v>420234.15</v>
      </c>
      <c r="G95" s="48">
        <v>840468.3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f>SUM(B95:M95)</f>
        <v>2521404.9000000004</v>
      </c>
      <c r="Q95" s="89">
        <f>SUM(B95:D95)</f>
        <v>1260702.4500000002</v>
      </c>
      <c r="R95" s="94">
        <f t="shared" si="47"/>
        <v>1260702.4500000002</v>
      </c>
      <c r="S95" s="88">
        <f t="shared" si="48"/>
        <v>1260702.4500000002</v>
      </c>
      <c r="T95" s="95">
        <f t="shared" si="49"/>
        <v>2521404.9000000004</v>
      </c>
      <c r="U95" s="90">
        <f t="shared" si="50"/>
        <v>0</v>
      </c>
      <c r="V95" s="89">
        <f>SUM(T95:U95)</f>
        <v>2521404.9000000004</v>
      </c>
      <c r="W95" s="88">
        <f t="shared" si="51"/>
        <v>0</v>
      </c>
      <c r="X95" s="97">
        <f>SUM(V95:W95)</f>
        <v>2521404.9000000004</v>
      </c>
    </row>
    <row r="96" spans="1:24">
      <c r="A96" s="48" t="s">
        <v>274</v>
      </c>
      <c r="B96" s="48">
        <v>0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f>SUM(B96:M96)</f>
        <v>0</v>
      </c>
      <c r="Q96" s="89">
        <f>SUM(B96:D96)</f>
        <v>0</v>
      </c>
      <c r="R96" s="94">
        <f t="shared" si="47"/>
        <v>0</v>
      </c>
      <c r="S96" s="88">
        <f t="shared" si="48"/>
        <v>0</v>
      </c>
      <c r="T96" s="95">
        <f t="shared" si="49"/>
        <v>0</v>
      </c>
      <c r="U96" s="90">
        <f t="shared" si="50"/>
        <v>0</v>
      </c>
      <c r="V96" s="89">
        <f>SUM(T96:U96)</f>
        <v>0</v>
      </c>
      <c r="W96" s="88">
        <f t="shared" si="51"/>
        <v>0</v>
      </c>
      <c r="X96" s="97">
        <f>SUM(V96:W96)</f>
        <v>0</v>
      </c>
    </row>
    <row r="97" spans="1:24">
      <c r="Q97" s="89"/>
      <c r="R97" s="94"/>
      <c r="S97" s="88"/>
      <c r="T97" s="95"/>
      <c r="U97" s="90"/>
      <c r="V97" s="89"/>
      <c r="W97" s="88"/>
      <c r="X97" s="97"/>
    </row>
    <row r="98" spans="1:24">
      <c r="Q98" s="89"/>
      <c r="R98" s="94"/>
      <c r="S98" s="88"/>
      <c r="T98" s="95"/>
      <c r="U98" s="90"/>
      <c r="V98" s="89"/>
      <c r="W98" s="88"/>
      <c r="X98" s="97"/>
    </row>
    <row r="99" spans="1:24">
      <c r="A99" s="61" t="s">
        <v>14</v>
      </c>
      <c r="B99" s="61">
        <f>SUM(B100:B112)</f>
        <v>1543258.79</v>
      </c>
      <c r="C99" s="61">
        <f t="shared" ref="C99:M99" si="58">SUM(C100:C112)</f>
        <v>2813314.31</v>
      </c>
      <c r="D99" s="61">
        <f t="shared" si="58"/>
        <v>11525404.890000001</v>
      </c>
      <c r="E99" s="61">
        <f t="shared" si="58"/>
        <v>200000</v>
      </c>
      <c r="F99" s="61">
        <f t="shared" si="58"/>
        <v>4487809.3899999997</v>
      </c>
      <c r="G99" s="61">
        <f t="shared" si="58"/>
        <v>4148637.68</v>
      </c>
      <c r="H99" s="61">
        <f t="shared" si="58"/>
        <v>0</v>
      </c>
      <c r="I99" s="61">
        <f t="shared" si="58"/>
        <v>0</v>
      </c>
      <c r="J99" s="61">
        <f t="shared" si="58"/>
        <v>0</v>
      </c>
      <c r="K99" s="61">
        <f t="shared" si="58"/>
        <v>0</v>
      </c>
      <c r="L99" s="61">
        <f t="shared" si="58"/>
        <v>0</v>
      </c>
      <c r="M99" s="61">
        <f t="shared" si="58"/>
        <v>0</v>
      </c>
      <c r="N99" s="61">
        <f>SUM(N100:N112)</f>
        <v>24718425.059999999</v>
      </c>
      <c r="Q99" s="94">
        <f>SUM(B99:D99)</f>
        <v>15881977.99</v>
      </c>
      <c r="R99" s="94">
        <f t="shared" si="47"/>
        <v>15881977.99</v>
      </c>
      <c r="S99" s="87">
        <f>SUM(E99:G99)</f>
        <v>8836447.0700000003</v>
      </c>
      <c r="T99" s="95">
        <f t="shared" si="49"/>
        <v>24718425.060000002</v>
      </c>
      <c r="U99" s="96">
        <f t="shared" si="50"/>
        <v>0</v>
      </c>
      <c r="V99" s="94">
        <f t="shared" ref="V99:V111" si="59">SUM(T99:U99)</f>
        <v>24718425.060000002</v>
      </c>
      <c r="W99" s="87">
        <f>SUM(K99:M99)</f>
        <v>0</v>
      </c>
      <c r="X99" s="95">
        <f>SUM(V99:W99)</f>
        <v>24718425.060000002</v>
      </c>
    </row>
    <row r="100" spans="1:24">
      <c r="A100" s="88" t="s">
        <v>107</v>
      </c>
      <c r="B100" s="135">
        <v>1543258.79</v>
      </c>
      <c r="C100" s="135">
        <v>2813314.31</v>
      </c>
      <c r="D100" s="135">
        <v>11525404.890000001</v>
      </c>
      <c r="E100" s="135">
        <v>200000</v>
      </c>
      <c r="F100" s="135">
        <v>4487809.3899999997</v>
      </c>
      <c r="G100" s="135">
        <v>4148637.68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f t="shared" ref="N100:N112" si="60">SUM(B100:M100)</f>
        <v>24718425.059999999</v>
      </c>
      <c r="Q100" s="89">
        <f>SUM(B100:D100)</f>
        <v>15881977.99</v>
      </c>
      <c r="R100" s="94">
        <f t="shared" si="47"/>
        <v>15881977.99</v>
      </c>
      <c r="S100" s="88">
        <f t="shared" si="48"/>
        <v>8836447.0700000003</v>
      </c>
      <c r="T100" s="95">
        <f t="shared" si="49"/>
        <v>24718425.060000002</v>
      </c>
      <c r="U100" s="90">
        <f t="shared" si="50"/>
        <v>0</v>
      </c>
      <c r="V100" s="89">
        <f t="shared" si="59"/>
        <v>24718425.060000002</v>
      </c>
      <c r="W100" s="88">
        <f t="shared" si="51"/>
        <v>0</v>
      </c>
      <c r="X100" s="97">
        <f t="shared" ref="X100:X111" si="61">SUM(V100:W100)</f>
        <v>24718425.060000002</v>
      </c>
    </row>
    <row r="101" spans="1:24">
      <c r="A101" s="88" t="s">
        <v>318</v>
      </c>
      <c r="B101" s="48">
        <v>0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f t="shared" si="60"/>
        <v>0</v>
      </c>
      <c r="Q101" s="89">
        <f t="shared" ref="Q101:Q112" si="62">SUM(B101:D101)</f>
        <v>0</v>
      </c>
      <c r="R101" s="94">
        <f t="shared" si="47"/>
        <v>0</v>
      </c>
      <c r="S101" s="88">
        <f t="shared" si="48"/>
        <v>0</v>
      </c>
      <c r="T101" s="95">
        <f t="shared" si="49"/>
        <v>0</v>
      </c>
      <c r="U101" s="90">
        <f t="shared" si="50"/>
        <v>0</v>
      </c>
      <c r="V101" s="89">
        <f t="shared" si="59"/>
        <v>0</v>
      </c>
      <c r="W101" s="88">
        <f t="shared" si="51"/>
        <v>0</v>
      </c>
      <c r="X101" s="97">
        <f t="shared" si="61"/>
        <v>0</v>
      </c>
    </row>
    <row r="102" spans="1:24">
      <c r="A102" s="88" t="s">
        <v>321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f t="shared" si="60"/>
        <v>0</v>
      </c>
      <c r="Q102" s="89">
        <f t="shared" si="62"/>
        <v>0</v>
      </c>
      <c r="R102" s="94">
        <f t="shared" si="47"/>
        <v>0</v>
      </c>
      <c r="S102" s="88">
        <f t="shared" si="48"/>
        <v>0</v>
      </c>
      <c r="T102" s="95">
        <f t="shared" si="49"/>
        <v>0</v>
      </c>
      <c r="U102" s="90">
        <f t="shared" si="50"/>
        <v>0</v>
      </c>
      <c r="V102" s="89">
        <f t="shared" si="59"/>
        <v>0</v>
      </c>
      <c r="W102" s="88">
        <f t="shared" si="51"/>
        <v>0</v>
      </c>
      <c r="X102" s="97">
        <f t="shared" si="61"/>
        <v>0</v>
      </c>
    </row>
    <row r="103" spans="1:24">
      <c r="A103" s="88" t="s">
        <v>109</v>
      </c>
      <c r="B103" s="48">
        <v>0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f t="shared" si="60"/>
        <v>0</v>
      </c>
      <c r="Q103" s="89">
        <f t="shared" si="62"/>
        <v>0</v>
      </c>
      <c r="R103" s="94">
        <f t="shared" si="47"/>
        <v>0</v>
      </c>
      <c r="S103" s="88">
        <f t="shared" si="48"/>
        <v>0</v>
      </c>
      <c r="T103" s="95">
        <f t="shared" si="49"/>
        <v>0</v>
      </c>
      <c r="U103" s="90">
        <f t="shared" si="50"/>
        <v>0</v>
      </c>
      <c r="V103" s="89">
        <f t="shared" si="59"/>
        <v>0</v>
      </c>
      <c r="W103" s="88">
        <f t="shared" si="51"/>
        <v>0</v>
      </c>
      <c r="X103" s="97">
        <f t="shared" si="61"/>
        <v>0</v>
      </c>
    </row>
    <row r="104" spans="1:24">
      <c r="A104" s="88" t="s">
        <v>108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f t="shared" si="60"/>
        <v>0</v>
      </c>
      <c r="Q104" s="89">
        <f t="shared" si="62"/>
        <v>0</v>
      </c>
      <c r="R104" s="94">
        <f t="shared" si="47"/>
        <v>0</v>
      </c>
      <c r="S104" s="88">
        <f t="shared" si="48"/>
        <v>0</v>
      </c>
      <c r="T104" s="95">
        <f t="shared" si="49"/>
        <v>0</v>
      </c>
      <c r="U104" s="90">
        <f t="shared" si="50"/>
        <v>0</v>
      </c>
      <c r="V104" s="89">
        <f t="shared" si="59"/>
        <v>0</v>
      </c>
      <c r="W104" s="88">
        <f t="shared" si="51"/>
        <v>0</v>
      </c>
      <c r="X104" s="97">
        <f t="shared" si="61"/>
        <v>0</v>
      </c>
    </row>
    <row r="105" spans="1:24">
      <c r="A105" s="88" t="s">
        <v>110</v>
      </c>
      <c r="B105" s="48">
        <v>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f t="shared" si="60"/>
        <v>0</v>
      </c>
      <c r="Q105" s="89">
        <f t="shared" si="62"/>
        <v>0</v>
      </c>
      <c r="R105" s="94">
        <f t="shared" si="47"/>
        <v>0</v>
      </c>
      <c r="S105" s="88">
        <f t="shared" si="48"/>
        <v>0</v>
      </c>
      <c r="T105" s="95">
        <f t="shared" si="49"/>
        <v>0</v>
      </c>
      <c r="U105" s="90">
        <f t="shared" si="50"/>
        <v>0</v>
      </c>
      <c r="V105" s="89">
        <f t="shared" si="59"/>
        <v>0</v>
      </c>
      <c r="W105" s="88">
        <f t="shared" si="51"/>
        <v>0</v>
      </c>
      <c r="X105" s="97">
        <f t="shared" si="61"/>
        <v>0</v>
      </c>
    </row>
    <row r="106" spans="1:24">
      <c r="A106" s="88" t="s">
        <v>312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f t="shared" si="60"/>
        <v>0</v>
      </c>
      <c r="Q106" s="89">
        <f t="shared" si="62"/>
        <v>0</v>
      </c>
      <c r="R106" s="94">
        <f t="shared" si="47"/>
        <v>0</v>
      </c>
      <c r="S106" s="88">
        <f t="shared" si="48"/>
        <v>0</v>
      </c>
      <c r="T106" s="95">
        <f t="shared" si="49"/>
        <v>0</v>
      </c>
      <c r="U106" s="90">
        <f t="shared" si="50"/>
        <v>0</v>
      </c>
      <c r="V106" s="89">
        <f t="shared" si="59"/>
        <v>0</v>
      </c>
      <c r="W106" s="88">
        <f t="shared" si="51"/>
        <v>0</v>
      </c>
      <c r="X106" s="97">
        <f t="shared" si="61"/>
        <v>0</v>
      </c>
    </row>
    <row r="107" spans="1:24">
      <c r="A107" s="88" t="s">
        <v>263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f t="shared" si="60"/>
        <v>0</v>
      </c>
      <c r="Q107" s="89">
        <f t="shared" si="62"/>
        <v>0</v>
      </c>
      <c r="R107" s="94">
        <f t="shared" si="47"/>
        <v>0</v>
      </c>
      <c r="S107" s="88">
        <f t="shared" si="48"/>
        <v>0</v>
      </c>
      <c r="T107" s="95">
        <f t="shared" si="49"/>
        <v>0</v>
      </c>
      <c r="U107" s="90">
        <f t="shared" si="50"/>
        <v>0</v>
      </c>
      <c r="V107" s="89">
        <f t="shared" si="59"/>
        <v>0</v>
      </c>
      <c r="W107" s="88">
        <f t="shared" si="51"/>
        <v>0</v>
      </c>
      <c r="X107" s="97">
        <f t="shared" si="61"/>
        <v>0</v>
      </c>
    </row>
    <row r="108" spans="1:24">
      <c r="A108" s="88" t="s">
        <v>315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f t="shared" si="60"/>
        <v>0</v>
      </c>
      <c r="Q108" s="89">
        <f t="shared" si="62"/>
        <v>0</v>
      </c>
      <c r="R108" s="94">
        <f t="shared" si="47"/>
        <v>0</v>
      </c>
      <c r="S108" s="88">
        <f>SUM(E108:G108)</f>
        <v>0</v>
      </c>
      <c r="T108" s="95">
        <f t="shared" si="49"/>
        <v>0</v>
      </c>
      <c r="U108" s="90">
        <f>SUM(H108:J108)</f>
        <v>0</v>
      </c>
      <c r="V108" s="89">
        <f>SUM(T108:U108)</f>
        <v>0</v>
      </c>
      <c r="W108" s="88">
        <f>SUM(K108:M108)</f>
        <v>0</v>
      </c>
      <c r="X108" s="97">
        <f t="shared" si="61"/>
        <v>0</v>
      </c>
    </row>
    <row r="109" spans="1:24">
      <c r="A109" s="88" t="s">
        <v>302</v>
      </c>
      <c r="B109" s="48">
        <v>0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f t="shared" si="60"/>
        <v>0</v>
      </c>
      <c r="Q109" s="89">
        <f t="shared" si="62"/>
        <v>0</v>
      </c>
      <c r="R109" s="94">
        <f t="shared" si="47"/>
        <v>0</v>
      </c>
      <c r="S109" s="88">
        <f t="shared" si="48"/>
        <v>0</v>
      </c>
      <c r="T109" s="95">
        <f t="shared" si="49"/>
        <v>0</v>
      </c>
      <c r="U109" s="90">
        <f t="shared" si="50"/>
        <v>0</v>
      </c>
      <c r="V109" s="89">
        <f t="shared" si="59"/>
        <v>0</v>
      </c>
      <c r="W109" s="88">
        <f t="shared" si="51"/>
        <v>0</v>
      </c>
      <c r="X109" s="97">
        <f t="shared" si="61"/>
        <v>0</v>
      </c>
    </row>
    <row r="110" spans="1:24">
      <c r="A110" s="48" t="s">
        <v>317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f t="shared" si="60"/>
        <v>0</v>
      </c>
      <c r="Q110" s="89">
        <f t="shared" si="62"/>
        <v>0</v>
      </c>
      <c r="R110" s="94">
        <f t="shared" si="47"/>
        <v>0</v>
      </c>
      <c r="S110" s="88">
        <f t="shared" si="48"/>
        <v>0</v>
      </c>
      <c r="T110" s="95">
        <f t="shared" si="49"/>
        <v>0</v>
      </c>
      <c r="U110" s="90">
        <f t="shared" si="50"/>
        <v>0</v>
      </c>
      <c r="V110" s="89">
        <f t="shared" si="59"/>
        <v>0</v>
      </c>
      <c r="W110" s="88">
        <f t="shared" si="51"/>
        <v>0</v>
      </c>
      <c r="X110" s="97">
        <f t="shared" si="61"/>
        <v>0</v>
      </c>
    </row>
    <row r="111" spans="1:24">
      <c r="A111" s="88" t="s">
        <v>301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f t="shared" si="60"/>
        <v>0</v>
      </c>
      <c r="Q111" s="89">
        <f t="shared" si="62"/>
        <v>0</v>
      </c>
      <c r="R111" s="94">
        <f t="shared" si="47"/>
        <v>0</v>
      </c>
      <c r="S111" s="88">
        <f t="shared" si="48"/>
        <v>0</v>
      </c>
      <c r="T111" s="95">
        <f t="shared" si="49"/>
        <v>0</v>
      </c>
      <c r="U111" s="90">
        <f t="shared" si="50"/>
        <v>0</v>
      </c>
      <c r="V111" s="89">
        <f t="shared" si="59"/>
        <v>0</v>
      </c>
      <c r="W111" s="88">
        <f t="shared" si="51"/>
        <v>0</v>
      </c>
      <c r="X111" s="97">
        <f t="shared" si="61"/>
        <v>0</v>
      </c>
    </row>
    <row r="112" spans="1:24">
      <c r="A112" s="88" t="s">
        <v>303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f t="shared" si="60"/>
        <v>0</v>
      </c>
      <c r="Q112" s="89">
        <f t="shared" si="62"/>
        <v>0</v>
      </c>
      <c r="R112" s="94">
        <f t="shared" si="47"/>
        <v>0</v>
      </c>
      <c r="S112" s="88">
        <f>SUM(E112:G112)</f>
        <v>0</v>
      </c>
      <c r="T112" s="95">
        <f t="shared" si="49"/>
        <v>0</v>
      </c>
      <c r="U112" s="90">
        <f>SUM(H112:J112)</f>
        <v>0</v>
      </c>
      <c r="V112" s="89">
        <f>SUM(T112:U112)</f>
        <v>0</v>
      </c>
      <c r="W112" s="88">
        <f>SUM(K112:M112)</f>
        <v>0</v>
      </c>
      <c r="X112" s="97">
        <f>SUM(V112:W112)</f>
        <v>0</v>
      </c>
    </row>
    <row r="113" spans="1:24">
      <c r="Q113" s="89"/>
      <c r="R113" s="94"/>
      <c r="S113" s="88"/>
      <c r="T113" s="95"/>
      <c r="U113" s="90"/>
      <c r="V113" s="89" t="s">
        <v>1</v>
      </c>
      <c r="W113" s="88"/>
      <c r="X113" s="97" t="s">
        <v>1</v>
      </c>
    </row>
    <row r="114" spans="1:24">
      <c r="A114" s="61" t="s">
        <v>15</v>
      </c>
      <c r="B114" s="61">
        <f>SUM(B115)</f>
        <v>0</v>
      </c>
      <c r="C114" s="61">
        <f>SUM(C115)</f>
        <v>0</v>
      </c>
      <c r="D114" s="61">
        <f>SUM(D115)</f>
        <v>0</v>
      </c>
      <c r="E114" s="61">
        <f>SUM(E115)</f>
        <v>0</v>
      </c>
      <c r="F114" s="61">
        <f t="shared" ref="F114:M114" si="63">SUM(F115)</f>
        <v>0</v>
      </c>
      <c r="G114" s="61">
        <f t="shared" si="63"/>
        <v>0</v>
      </c>
      <c r="H114" s="61">
        <f t="shared" si="63"/>
        <v>0</v>
      </c>
      <c r="I114" s="61">
        <f t="shared" si="63"/>
        <v>0</v>
      </c>
      <c r="J114" s="61">
        <f t="shared" si="63"/>
        <v>0</v>
      </c>
      <c r="K114" s="61">
        <f t="shared" si="63"/>
        <v>0</v>
      </c>
      <c r="L114" s="61">
        <f t="shared" si="63"/>
        <v>0</v>
      </c>
      <c r="M114" s="61">
        <f t="shared" si="63"/>
        <v>0</v>
      </c>
      <c r="N114" s="61">
        <f>SUM(B114:M114)</f>
        <v>0</v>
      </c>
      <c r="Q114" s="94">
        <f>SUM(B114:D114)</f>
        <v>0</v>
      </c>
      <c r="R114" s="94">
        <f t="shared" si="47"/>
        <v>0</v>
      </c>
      <c r="S114" s="87">
        <f t="shared" si="48"/>
        <v>0</v>
      </c>
      <c r="T114" s="95">
        <f t="shared" si="49"/>
        <v>0</v>
      </c>
      <c r="U114" s="96">
        <f t="shared" si="50"/>
        <v>0</v>
      </c>
      <c r="V114" s="94">
        <f>SUM(T114:U114)</f>
        <v>0</v>
      </c>
      <c r="W114" s="87">
        <f t="shared" si="51"/>
        <v>0</v>
      </c>
      <c r="X114" s="95">
        <f>SUM(V114:W114)</f>
        <v>0</v>
      </c>
    </row>
    <row r="115" spans="1:24">
      <c r="A115" s="48" t="s">
        <v>111</v>
      </c>
      <c r="B115" s="48">
        <v>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f>SUM(B115:M115)</f>
        <v>0</v>
      </c>
      <c r="Q115" s="89">
        <f>SUM(B115:D115)</f>
        <v>0</v>
      </c>
      <c r="R115" s="94">
        <f t="shared" si="47"/>
        <v>0</v>
      </c>
      <c r="S115" s="88">
        <f t="shared" si="48"/>
        <v>0</v>
      </c>
      <c r="T115" s="95">
        <f t="shared" si="49"/>
        <v>0</v>
      </c>
      <c r="U115" s="90">
        <f t="shared" si="50"/>
        <v>0</v>
      </c>
      <c r="V115" s="89">
        <f>SUM(T115:U115)</f>
        <v>0</v>
      </c>
      <c r="W115" s="88">
        <f t="shared" si="51"/>
        <v>0</v>
      </c>
      <c r="X115" s="97">
        <f>SUM(V115:W115)</f>
        <v>0</v>
      </c>
    </row>
    <row r="116" spans="1:24">
      <c r="N116" s="48" t="s">
        <v>1</v>
      </c>
      <c r="Q116" s="89"/>
      <c r="R116" s="94"/>
      <c r="S116" s="88"/>
      <c r="T116" s="95"/>
      <c r="U116" s="90"/>
      <c r="V116" s="89" t="s">
        <v>1</v>
      </c>
      <c r="W116" s="88"/>
      <c r="X116" s="97" t="s">
        <v>1</v>
      </c>
    </row>
    <row r="117" spans="1:24">
      <c r="A117" s="61" t="s">
        <v>112</v>
      </c>
      <c r="B117" s="61">
        <f>SUM(B118:B121)</f>
        <v>0</v>
      </c>
      <c r="C117" s="61">
        <f>SUM(C118:C121)</f>
        <v>0</v>
      </c>
      <c r="D117" s="61">
        <f>SUM(D118:D121)</f>
        <v>0</v>
      </c>
      <c r="E117" s="61">
        <f>SUM(E118:E121)</f>
        <v>0</v>
      </c>
      <c r="F117" s="61">
        <f t="shared" ref="F117:M117" si="64">SUM(F118:F121)</f>
        <v>0</v>
      </c>
      <c r="G117" s="61">
        <f t="shared" si="64"/>
        <v>0</v>
      </c>
      <c r="H117" s="61">
        <f t="shared" si="64"/>
        <v>0</v>
      </c>
      <c r="I117" s="61">
        <f t="shared" si="64"/>
        <v>0</v>
      </c>
      <c r="J117" s="61">
        <f t="shared" si="64"/>
        <v>0</v>
      </c>
      <c r="K117" s="61">
        <f t="shared" si="64"/>
        <v>0</v>
      </c>
      <c r="L117" s="61">
        <f t="shared" si="64"/>
        <v>0</v>
      </c>
      <c r="M117" s="61">
        <f t="shared" si="64"/>
        <v>0</v>
      </c>
      <c r="N117" s="61">
        <f>SUM(B117:M117)</f>
        <v>0</v>
      </c>
      <c r="Q117" s="94">
        <f>SUM(B117:D117)</f>
        <v>0</v>
      </c>
      <c r="R117" s="94">
        <f t="shared" si="47"/>
        <v>0</v>
      </c>
      <c r="S117" s="87">
        <f t="shared" si="48"/>
        <v>0</v>
      </c>
      <c r="T117" s="95">
        <f t="shared" si="49"/>
        <v>0</v>
      </c>
      <c r="U117" s="96">
        <f t="shared" si="50"/>
        <v>0</v>
      </c>
      <c r="V117" s="94">
        <f>SUM(T117:U117)</f>
        <v>0</v>
      </c>
      <c r="W117" s="87">
        <f t="shared" si="51"/>
        <v>0</v>
      </c>
      <c r="X117" s="95">
        <f>SUM(V117:W117)</f>
        <v>0</v>
      </c>
    </row>
    <row r="118" spans="1:24">
      <c r="A118" s="48" t="s">
        <v>113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f>SUM(B118:M118)</f>
        <v>0</v>
      </c>
      <c r="Q118" s="89">
        <f>SUM(B118:D118)</f>
        <v>0</v>
      </c>
      <c r="R118" s="94">
        <f t="shared" si="47"/>
        <v>0</v>
      </c>
      <c r="S118" s="88">
        <f t="shared" si="48"/>
        <v>0</v>
      </c>
      <c r="T118" s="95">
        <f t="shared" si="49"/>
        <v>0</v>
      </c>
      <c r="U118" s="90">
        <f t="shared" si="50"/>
        <v>0</v>
      </c>
      <c r="V118" s="89">
        <f>SUM(T118:U118)</f>
        <v>0</v>
      </c>
      <c r="W118" s="88">
        <f t="shared" si="51"/>
        <v>0</v>
      </c>
      <c r="X118" s="97">
        <f>SUM(V118:W118)</f>
        <v>0</v>
      </c>
    </row>
    <row r="119" spans="1:24">
      <c r="A119" s="48" t="s">
        <v>114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f>SUM(B119:M119)</f>
        <v>0</v>
      </c>
      <c r="Q119" s="89">
        <f>SUM(B119:D119)</f>
        <v>0</v>
      </c>
      <c r="R119" s="94">
        <f t="shared" si="47"/>
        <v>0</v>
      </c>
      <c r="S119" s="88">
        <f t="shared" si="48"/>
        <v>0</v>
      </c>
      <c r="T119" s="95">
        <f t="shared" si="49"/>
        <v>0</v>
      </c>
      <c r="U119" s="90">
        <f t="shared" si="50"/>
        <v>0</v>
      </c>
      <c r="V119" s="89">
        <f>SUM(T119:U119)</f>
        <v>0</v>
      </c>
      <c r="W119" s="88">
        <f t="shared" si="51"/>
        <v>0</v>
      </c>
      <c r="X119" s="97">
        <f>SUM(V119:W119)</f>
        <v>0</v>
      </c>
    </row>
    <row r="120" spans="1:24">
      <c r="A120" s="48" t="s">
        <v>115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f>SUM(B120:M120)</f>
        <v>0</v>
      </c>
      <c r="Q120" s="89">
        <f>SUM(B120:D120)</f>
        <v>0</v>
      </c>
      <c r="R120" s="94">
        <f t="shared" si="47"/>
        <v>0</v>
      </c>
      <c r="S120" s="88">
        <f t="shared" si="48"/>
        <v>0</v>
      </c>
      <c r="T120" s="95">
        <f t="shared" si="49"/>
        <v>0</v>
      </c>
      <c r="U120" s="90">
        <f t="shared" si="50"/>
        <v>0</v>
      </c>
      <c r="V120" s="89">
        <f>SUM(T120:U120)</f>
        <v>0</v>
      </c>
      <c r="W120" s="88">
        <f t="shared" si="51"/>
        <v>0</v>
      </c>
      <c r="X120" s="97">
        <f>SUM(V120:W120)</f>
        <v>0</v>
      </c>
    </row>
    <row r="121" spans="1:24">
      <c r="A121" s="48" t="s">
        <v>116</v>
      </c>
      <c r="B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f>SUM(B121:M121)</f>
        <v>0</v>
      </c>
      <c r="Q121" s="89">
        <f>SUM(B121:D121)</f>
        <v>0</v>
      </c>
      <c r="R121" s="94">
        <f t="shared" si="47"/>
        <v>0</v>
      </c>
      <c r="S121" s="88">
        <f t="shared" si="48"/>
        <v>0</v>
      </c>
      <c r="T121" s="95">
        <f t="shared" si="49"/>
        <v>0</v>
      </c>
      <c r="U121" s="90">
        <f t="shared" si="50"/>
        <v>0</v>
      </c>
      <c r="V121" s="89">
        <f>SUM(T121:U121)</f>
        <v>0</v>
      </c>
      <c r="W121" s="88">
        <f t="shared" si="51"/>
        <v>0</v>
      </c>
      <c r="X121" s="97">
        <f>SUM(V121:W121)</f>
        <v>0</v>
      </c>
    </row>
    <row r="122" spans="1:24">
      <c r="N122" s="48" t="s">
        <v>1</v>
      </c>
      <c r="Q122" s="89"/>
      <c r="R122" s="94"/>
      <c r="S122" s="88"/>
      <c r="T122" s="95"/>
      <c r="U122" s="90"/>
      <c r="V122" s="89" t="s">
        <v>1</v>
      </c>
      <c r="W122" s="88"/>
      <c r="X122" s="97" t="s">
        <v>1</v>
      </c>
    </row>
    <row r="123" spans="1:24">
      <c r="A123" s="61" t="s">
        <v>17</v>
      </c>
      <c r="B123" s="61">
        <f>SUM(B124)</f>
        <v>117734.29000000001</v>
      </c>
      <c r="C123" s="61">
        <f>SUM(C124)</f>
        <v>58134.95</v>
      </c>
      <c r="D123" s="61">
        <f>SUM(D124)</f>
        <v>122055.47</v>
      </c>
      <c r="E123" s="61">
        <f>SUM(E124)</f>
        <v>199696.2</v>
      </c>
      <c r="F123" s="61">
        <f t="shared" ref="F123:M123" si="65">SUM(F124)</f>
        <v>738283.41</v>
      </c>
      <c r="G123" s="61">
        <f t="shared" si="65"/>
        <v>95395.5</v>
      </c>
      <c r="H123" s="61">
        <f t="shared" si="65"/>
        <v>0</v>
      </c>
      <c r="I123" s="61">
        <f t="shared" si="65"/>
        <v>0</v>
      </c>
      <c r="J123" s="61">
        <f t="shared" si="65"/>
        <v>0</v>
      </c>
      <c r="K123" s="61">
        <f>SUM(K124)</f>
        <v>0</v>
      </c>
      <c r="L123" s="61">
        <f t="shared" si="65"/>
        <v>0</v>
      </c>
      <c r="M123" s="61">
        <f t="shared" si="65"/>
        <v>0</v>
      </c>
      <c r="N123" s="61">
        <f>SUM(B123:M123)</f>
        <v>1331299.82</v>
      </c>
      <c r="Q123" s="94">
        <f>SUM(B123:D123)</f>
        <v>297924.70999999996</v>
      </c>
      <c r="R123" s="94">
        <f t="shared" si="47"/>
        <v>297924.70999999996</v>
      </c>
      <c r="S123" s="87">
        <f t="shared" si="48"/>
        <v>1033375.1100000001</v>
      </c>
      <c r="T123" s="95">
        <f t="shared" si="49"/>
        <v>1331299.82</v>
      </c>
      <c r="U123" s="96">
        <f t="shared" si="50"/>
        <v>0</v>
      </c>
      <c r="V123" s="94">
        <f>SUM(T123:U123)</f>
        <v>1331299.82</v>
      </c>
      <c r="W123" s="87">
        <f t="shared" si="51"/>
        <v>0</v>
      </c>
      <c r="X123" s="95">
        <f>SUM(V123:W123)</f>
        <v>1331299.82</v>
      </c>
    </row>
    <row r="124" spans="1:24">
      <c r="A124" s="48" t="s">
        <v>117</v>
      </c>
      <c r="B124" s="48">
        <v>117734.29000000001</v>
      </c>
      <c r="C124" s="48">
        <v>58134.95</v>
      </c>
      <c r="D124" s="48">
        <v>122055.47</v>
      </c>
      <c r="E124" s="48">
        <v>199696.2</v>
      </c>
      <c r="F124" s="48">
        <v>738283.41</v>
      </c>
      <c r="G124" s="48">
        <v>95395.5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f>SUM(B124:M124)</f>
        <v>1331299.82</v>
      </c>
      <c r="Q124" s="89">
        <f>SUM(B124:D124)</f>
        <v>297924.70999999996</v>
      </c>
      <c r="R124" s="94">
        <f t="shared" si="47"/>
        <v>297924.70999999996</v>
      </c>
      <c r="S124" s="88">
        <f t="shared" si="48"/>
        <v>1033375.1100000001</v>
      </c>
      <c r="T124" s="95">
        <f t="shared" si="49"/>
        <v>1331299.82</v>
      </c>
      <c r="U124" s="90">
        <f t="shared" si="50"/>
        <v>0</v>
      </c>
      <c r="V124" s="89">
        <f>SUM(T124:U124)</f>
        <v>1331299.82</v>
      </c>
      <c r="W124" s="88">
        <f t="shared" si="51"/>
        <v>0</v>
      </c>
      <c r="X124" s="97">
        <f>SUM(V124:W124)</f>
        <v>1331299.82</v>
      </c>
    </row>
    <row r="125" spans="1:24">
      <c r="N125" s="48" t="s">
        <v>1</v>
      </c>
      <c r="Q125" s="89"/>
      <c r="R125" s="94"/>
      <c r="S125" s="88"/>
      <c r="T125" s="95"/>
      <c r="U125" s="90"/>
      <c r="V125" s="89" t="s">
        <v>1</v>
      </c>
      <c r="W125" s="88"/>
      <c r="X125" s="97" t="s">
        <v>1</v>
      </c>
    </row>
    <row r="126" spans="1:24">
      <c r="A126" s="61" t="s">
        <v>118</v>
      </c>
      <c r="B126" s="61">
        <f t="shared" ref="B126:M126" si="66">+B7+B17+B33+B36+B50+B60+B78+B85+B94+B99+B114+B117+B123</f>
        <v>67439935.960000008</v>
      </c>
      <c r="C126" s="61">
        <f t="shared" si="66"/>
        <v>66885035.640000008</v>
      </c>
      <c r="D126" s="61">
        <f t="shared" si="66"/>
        <v>72795450.159999996</v>
      </c>
      <c r="E126" s="61">
        <f t="shared" si="66"/>
        <v>52256521.590000004</v>
      </c>
      <c r="F126" s="61">
        <f t="shared" si="66"/>
        <v>59291879.839999996</v>
      </c>
      <c r="G126" s="61">
        <f t="shared" si="66"/>
        <v>66280451.54999999</v>
      </c>
      <c r="H126" s="61">
        <f t="shared" si="66"/>
        <v>0</v>
      </c>
      <c r="I126" s="61">
        <f t="shared" si="66"/>
        <v>0</v>
      </c>
      <c r="J126" s="61">
        <f t="shared" si="66"/>
        <v>0</v>
      </c>
      <c r="K126" s="61">
        <f t="shared" si="66"/>
        <v>0</v>
      </c>
      <c r="L126" s="61">
        <f t="shared" si="66"/>
        <v>0</v>
      </c>
      <c r="M126" s="61">
        <f t="shared" si="66"/>
        <v>0</v>
      </c>
      <c r="N126" s="129">
        <f>SUM(B126:M126)</f>
        <v>384949274.74000001</v>
      </c>
      <c r="Q126" s="94">
        <f>SUM(B126:D126)</f>
        <v>207120421.76000002</v>
      </c>
      <c r="R126" s="94">
        <f t="shared" si="47"/>
        <v>207120421.76000002</v>
      </c>
      <c r="S126" s="87">
        <f>SUM(E126:G126)</f>
        <v>177828852.97999999</v>
      </c>
      <c r="T126" s="95">
        <f t="shared" si="49"/>
        <v>384949274.74000001</v>
      </c>
      <c r="U126" s="96">
        <f>SUM(H126:J126)</f>
        <v>0</v>
      </c>
      <c r="V126" s="94">
        <f>SUM(T126:U126)</f>
        <v>384949274.74000001</v>
      </c>
      <c r="W126" s="87">
        <f t="shared" si="51"/>
        <v>0</v>
      </c>
      <c r="X126" s="95">
        <f>SUM(V126:W126)</f>
        <v>384949274.74000001</v>
      </c>
    </row>
    <row r="127" spans="1:24">
      <c r="D127" s="48">
        <f>B126+C126+D126</f>
        <v>207120421.76000002</v>
      </c>
      <c r="G127" s="48">
        <f>SUM(E126+F126+G126)</f>
        <v>177828852.97999999</v>
      </c>
      <c r="N127" s="48" t="s">
        <v>1</v>
      </c>
    </row>
    <row r="134" spans="17:24">
      <c r="Q134" s="91" t="s">
        <v>256</v>
      </c>
      <c r="R134" s="91"/>
      <c r="S134" s="92" t="s">
        <v>257</v>
      </c>
      <c r="T134" s="92"/>
      <c r="U134" s="93" t="s">
        <v>258</v>
      </c>
      <c r="V134" s="91"/>
      <c r="W134" s="92" t="s">
        <v>259</v>
      </c>
      <c r="X134" s="92" t="s">
        <v>18</v>
      </c>
    </row>
  </sheetData>
  <mergeCells count="6">
    <mergeCell ref="U5:V5"/>
    <mergeCell ref="S5:T5"/>
    <mergeCell ref="Q5:R5"/>
    <mergeCell ref="A2:N2"/>
    <mergeCell ref="A3:N3"/>
    <mergeCell ref="A4:N4"/>
  </mergeCells>
  <printOptions horizontalCentered="1" verticalCentered="1"/>
  <pageMargins left="0.23622047244094491" right="0.15748031496062992" top="0.21" bottom="0.31496062992125984" header="0.13" footer="0.23622047244094491"/>
  <pageSetup scale="59" orientation="landscape" horizontalDpi="300" verticalDpi="300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6"/>
  <sheetViews>
    <sheetView zoomScale="90" zoomScaleNormal="90" workbookViewId="0">
      <pane xSplit="1" topLeftCell="B1" activePane="topRight" state="frozen"/>
      <selection pane="topRight" activeCell="B1" sqref="B1"/>
    </sheetView>
  </sheetViews>
  <sheetFormatPr baseColWidth="10" defaultRowHeight="15"/>
  <cols>
    <col min="1" max="1" width="41.5703125" style="48" customWidth="1"/>
    <col min="2" max="10" width="13.7109375" style="48" customWidth="1"/>
    <col min="11" max="11" width="14.85546875" style="48" bestFit="1" customWidth="1"/>
    <col min="12" max="12" width="15.140625" style="48" bestFit="1" customWidth="1"/>
    <col min="13" max="13" width="13.7109375" style="48" customWidth="1"/>
    <col min="14" max="14" width="18.85546875" style="126" customWidth="1"/>
    <col min="15" max="15" width="14.85546875" style="48" customWidth="1"/>
    <col min="16" max="16" width="11.42578125" style="48"/>
    <col min="17" max="18" width="15.28515625" style="88" customWidth="1"/>
    <col min="19" max="19" width="14.28515625" style="88" customWidth="1"/>
    <col min="20" max="20" width="15.5703125" style="90" customWidth="1"/>
    <col min="21" max="21" width="15.85546875" style="88" customWidth="1"/>
    <col min="22" max="22" width="17.7109375" style="90" customWidth="1"/>
    <col min="23" max="23" width="16.7109375" style="90" customWidth="1"/>
    <col min="24" max="24" width="17.42578125" style="88" customWidth="1"/>
    <col min="25" max="25" width="11.42578125" style="88"/>
    <col min="26" max="16384" width="11.42578125" style="48"/>
  </cols>
  <sheetData>
    <row r="2" spans="1:24" ht="12.75">
      <c r="A2" s="157" t="s">
        <v>332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4" ht="12">
      <c r="A3" s="155" t="s">
        <v>388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24" ht="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24" ht="15.75">
      <c r="A5" s="22"/>
      <c r="B5" s="104" t="s">
        <v>119</v>
      </c>
      <c r="C5" s="104" t="s">
        <v>120</v>
      </c>
      <c r="D5" s="104" t="s">
        <v>121</v>
      </c>
      <c r="E5" s="104" t="s">
        <v>122</v>
      </c>
      <c r="F5" s="104" t="s">
        <v>123</v>
      </c>
      <c r="G5" s="104" t="s">
        <v>124</v>
      </c>
      <c r="H5" s="104" t="s">
        <v>125</v>
      </c>
      <c r="I5" s="104" t="s">
        <v>126</v>
      </c>
      <c r="J5" s="104" t="s">
        <v>127</v>
      </c>
      <c r="K5" s="104" t="s">
        <v>128</v>
      </c>
      <c r="L5" s="104" t="s">
        <v>129</v>
      </c>
      <c r="M5" s="104" t="s">
        <v>130</v>
      </c>
      <c r="N5" s="123" t="s">
        <v>18</v>
      </c>
      <c r="Q5" s="156" t="s">
        <v>255</v>
      </c>
      <c r="R5" s="156"/>
      <c r="S5" s="156" t="s">
        <v>260</v>
      </c>
      <c r="T5" s="156"/>
      <c r="U5" s="156" t="s">
        <v>258</v>
      </c>
      <c r="V5" s="156"/>
      <c r="W5" s="93" t="s">
        <v>273</v>
      </c>
      <c r="X5" s="86" t="s">
        <v>252</v>
      </c>
    </row>
    <row r="6" spans="1:24" ht="15.7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24"/>
    </row>
    <row r="7" spans="1:24" ht="15.75">
      <c r="A7" s="84" t="s">
        <v>161</v>
      </c>
      <c r="B7" s="84">
        <f>SUM(B8:B10)</f>
        <v>24982148.190000001</v>
      </c>
      <c r="C7" s="84">
        <f t="shared" ref="C7:M7" si="0">SUM(C8:C10)</f>
        <v>26756497.160000004</v>
      </c>
      <c r="D7" s="84">
        <f t="shared" si="0"/>
        <v>23973695.090000004</v>
      </c>
      <c r="E7" s="84">
        <f t="shared" si="0"/>
        <v>29383927.599999994</v>
      </c>
      <c r="F7" s="84">
        <f t="shared" si="0"/>
        <v>20464700.929999992</v>
      </c>
      <c r="G7" s="84">
        <f t="shared" si="0"/>
        <v>26738251.250000004</v>
      </c>
      <c r="H7" s="84">
        <f t="shared" si="0"/>
        <v>0</v>
      </c>
      <c r="I7" s="84">
        <f t="shared" si="0"/>
        <v>0</v>
      </c>
      <c r="J7" s="84">
        <f t="shared" si="0"/>
        <v>0</v>
      </c>
      <c r="K7" s="84">
        <f t="shared" si="0"/>
        <v>0</v>
      </c>
      <c r="L7" s="84">
        <f t="shared" si="0"/>
        <v>0</v>
      </c>
      <c r="M7" s="84">
        <f t="shared" si="0"/>
        <v>0</v>
      </c>
      <c r="N7" s="125">
        <f t="shared" ref="N7" si="1">SUM(N8:N10)</f>
        <v>152299220.21999997</v>
      </c>
      <c r="O7" s="128"/>
      <c r="Q7" s="98">
        <f>SUM(B7:D7)</f>
        <v>75712340.440000013</v>
      </c>
      <c r="R7" s="98">
        <f>SUM(Q7)</f>
        <v>75712340.440000013</v>
      </c>
      <c r="S7" s="98">
        <f>SUM(E7:G7)</f>
        <v>76586879.779999986</v>
      </c>
      <c r="T7" s="96">
        <f>SUM(R7:S7)</f>
        <v>152299220.22</v>
      </c>
      <c r="U7" s="98">
        <f>+H7+I7+J7</f>
        <v>0</v>
      </c>
      <c r="V7" s="96">
        <f>SUM(T7:U7)</f>
        <v>152299220.22</v>
      </c>
      <c r="W7" s="96">
        <f>+K7+L7+M7</f>
        <v>0</v>
      </c>
      <c r="X7" s="87">
        <f>+V7+W7</f>
        <v>152299220.22</v>
      </c>
    </row>
    <row r="8" spans="1:24" ht="15.75">
      <c r="A8" s="22" t="s">
        <v>162</v>
      </c>
      <c r="B8" s="121">
        <v>16204207.460000003</v>
      </c>
      <c r="C8" s="121">
        <v>16037736.400000002</v>
      </c>
      <c r="D8" s="121">
        <v>16731119.680000003</v>
      </c>
      <c r="E8" s="121">
        <v>22396386.649999995</v>
      </c>
      <c r="F8" s="121">
        <v>13721364.169999996</v>
      </c>
      <c r="G8" s="121">
        <v>16990252.990000002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4">
        <f>SUM(B8:M8)</f>
        <v>102081067.34999999</v>
      </c>
      <c r="Q8" s="99">
        <f>SUM(B8:D8)</f>
        <v>48973063.540000007</v>
      </c>
      <c r="R8" s="99">
        <f t="shared" ref="R8:R75" si="2">SUM(Q8)</f>
        <v>48973063.540000007</v>
      </c>
      <c r="S8" s="99">
        <f>SUM(E8:G8)</f>
        <v>53108003.809999995</v>
      </c>
      <c r="T8" s="90">
        <f t="shared" ref="T8:T75" si="3">SUM(R8:S8)</f>
        <v>102081067.34999999</v>
      </c>
      <c r="U8" s="99">
        <f>+H8+I8+J8</f>
        <v>0</v>
      </c>
      <c r="V8" s="90">
        <f>SUM(T8:U8)</f>
        <v>102081067.34999999</v>
      </c>
      <c r="W8" s="90">
        <f>+K8+L8+M8</f>
        <v>0</v>
      </c>
      <c r="X8" s="88">
        <f>+V8+W8</f>
        <v>102081067.34999999</v>
      </c>
    </row>
    <row r="9" spans="1:24" ht="15.75">
      <c r="A9" s="22" t="s">
        <v>163</v>
      </c>
      <c r="B9" s="121">
        <v>7615306.5699999994</v>
      </c>
      <c r="C9" s="121">
        <v>5161486.0799999991</v>
      </c>
      <c r="D9" s="121">
        <v>6134920.9699999997</v>
      </c>
      <c r="E9" s="121">
        <v>3946146.94</v>
      </c>
      <c r="F9" s="121">
        <v>3973385.109999998</v>
      </c>
      <c r="G9" s="121">
        <v>6686068.1900000013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4">
        <f>SUM(B9:M9)</f>
        <v>33517313.859999999</v>
      </c>
      <c r="Q9" s="99">
        <f>SUM(B9:D9)</f>
        <v>18911713.619999997</v>
      </c>
      <c r="R9" s="99">
        <f t="shared" si="2"/>
        <v>18911713.619999997</v>
      </c>
      <c r="S9" s="99">
        <f t="shared" ref="S9:S60" si="4">SUM(E9:G9)</f>
        <v>14605600.239999998</v>
      </c>
      <c r="T9" s="90">
        <f t="shared" si="3"/>
        <v>33517313.859999996</v>
      </c>
      <c r="U9" s="99">
        <f>+H9+I9+J9</f>
        <v>0</v>
      </c>
      <c r="V9" s="90">
        <f>SUM(T9:U9)</f>
        <v>33517313.859999996</v>
      </c>
      <c r="W9" s="90">
        <f t="shared" ref="W9:W60" si="5">+K9+L9+M9</f>
        <v>0</v>
      </c>
      <c r="X9" s="88">
        <f t="shared" ref="X9:X60" si="6">+V9+W9</f>
        <v>33517313.859999996</v>
      </c>
    </row>
    <row r="10" spans="1:24" ht="15.75">
      <c r="A10" s="22" t="s">
        <v>164</v>
      </c>
      <c r="B10" s="121">
        <v>1162634.1600000001</v>
      </c>
      <c r="C10" s="121">
        <v>5557274.6800000016</v>
      </c>
      <c r="D10" s="121">
        <v>1107654.44</v>
      </c>
      <c r="E10" s="121">
        <v>3041394.01</v>
      </c>
      <c r="F10" s="121">
        <v>2769951.6500000004</v>
      </c>
      <c r="G10" s="121">
        <v>3061930.0699999994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4">
        <f>SUM(B10:M10)</f>
        <v>16700839.010000002</v>
      </c>
      <c r="Q10" s="99">
        <f>SUM(B10:D10)</f>
        <v>7827563.2800000012</v>
      </c>
      <c r="R10" s="99">
        <f t="shared" si="2"/>
        <v>7827563.2800000012</v>
      </c>
      <c r="S10" s="99">
        <f t="shared" si="4"/>
        <v>8873275.7300000004</v>
      </c>
      <c r="T10" s="90">
        <f t="shared" si="3"/>
        <v>16700839.010000002</v>
      </c>
      <c r="U10" s="99">
        <f t="shared" ref="U10:U60" si="7">+H10+I10+J10</f>
        <v>0</v>
      </c>
      <c r="V10" s="90">
        <f>SUM(T10:U10)</f>
        <v>16700839.010000002</v>
      </c>
      <c r="W10" s="90">
        <f t="shared" si="5"/>
        <v>0</v>
      </c>
      <c r="X10" s="88">
        <f t="shared" si="6"/>
        <v>16700839.010000002</v>
      </c>
    </row>
    <row r="11" spans="1:24" ht="15.7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24" t="s">
        <v>1</v>
      </c>
      <c r="Q11" s="99"/>
      <c r="R11" s="98"/>
      <c r="S11" s="99"/>
      <c r="T11" s="96"/>
      <c r="U11" s="99"/>
    </row>
    <row r="12" spans="1:24" ht="15.75">
      <c r="A12" s="84" t="s">
        <v>165</v>
      </c>
      <c r="B12" s="84">
        <f>SUM(B13:B18)</f>
        <v>5914624.3399999999</v>
      </c>
      <c r="C12" s="84">
        <f t="shared" ref="C12:M12" si="8">SUM(C13:C18)</f>
        <v>2448418.8300000005</v>
      </c>
      <c r="D12" s="84">
        <f t="shared" si="8"/>
        <v>6257432.3199999994</v>
      </c>
      <c r="E12" s="84">
        <f t="shared" si="8"/>
        <v>5116393.6899999995</v>
      </c>
      <c r="F12" s="84">
        <f t="shared" si="8"/>
        <v>2062651.5600000003</v>
      </c>
      <c r="G12" s="84">
        <f t="shared" si="8"/>
        <v>2378810.2400000002</v>
      </c>
      <c r="H12" s="84">
        <f t="shared" si="8"/>
        <v>0</v>
      </c>
      <c r="I12" s="84">
        <f t="shared" si="8"/>
        <v>0</v>
      </c>
      <c r="J12" s="84">
        <f t="shared" si="8"/>
        <v>0</v>
      </c>
      <c r="K12" s="84">
        <f t="shared" si="8"/>
        <v>0</v>
      </c>
      <c r="L12" s="84">
        <f t="shared" si="8"/>
        <v>0</v>
      </c>
      <c r="M12" s="84">
        <f t="shared" si="8"/>
        <v>0</v>
      </c>
      <c r="N12" s="125">
        <f t="shared" ref="N12" si="9">SUM(N13:N18)</f>
        <v>24178330.98</v>
      </c>
      <c r="O12" s="128"/>
      <c r="Q12" s="98">
        <f t="shared" ref="Q12:Q18" si="10">SUM(B12:D12)</f>
        <v>14620475.489999998</v>
      </c>
      <c r="R12" s="98">
        <f t="shared" si="2"/>
        <v>14620475.489999998</v>
      </c>
      <c r="S12" s="98">
        <f>SUM(E12:G12)</f>
        <v>9557855.4900000002</v>
      </c>
      <c r="T12" s="96">
        <f t="shared" si="3"/>
        <v>24178330.979999997</v>
      </c>
      <c r="U12" s="98">
        <f>+H12+I12+J12</f>
        <v>0</v>
      </c>
      <c r="V12" s="96">
        <f t="shared" ref="V12:V18" si="11">SUM(T12:U12)</f>
        <v>24178330.979999997</v>
      </c>
      <c r="W12" s="96">
        <f>+K12+L12+M12</f>
        <v>0</v>
      </c>
      <c r="X12" s="87">
        <f>+V12+W12</f>
        <v>24178330.979999997</v>
      </c>
    </row>
    <row r="13" spans="1:24" ht="15.75">
      <c r="A13" s="121" t="s">
        <v>166</v>
      </c>
      <c r="B13" s="121">
        <v>2633966.46</v>
      </c>
      <c r="C13" s="121">
        <v>-1246643.8</v>
      </c>
      <c r="D13" s="121">
        <v>4580292.6399999997</v>
      </c>
      <c r="E13" s="121">
        <v>-1505196.48</v>
      </c>
      <c r="F13" s="121">
        <v>-1721637.96</v>
      </c>
      <c r="G13" s="121">
        <v>567461.97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4">
        <f t="shared" ref="N13:N18" si="12">SUM(B13:M13)</f>
        <v>3308242.83</v>
      </c>
      <c r="Q13" s="99">
        <f t="shared" si="10"/>
        <v>5967615.2999999998</v>
      </c>
      <c r="R13" s="99">
        <f t="shared" si="2"/>
        <v>5967615.2999999998</v>
      </c>
      <c r="S13" s="99">
        <f t="shared" si="4"/>
        <v>-2659372.4699999997</v>
      </c>
      <c r="T13" s="90">
        <f t="shared" si="3"/>
        <v>3308242.83</v>
      </c>
      <c r="U13" s="99">
        <f t="shared" si="7"/>
        <v>0</v>
      </c>
      <c r="V13" s="90">
        <f t="shared" si="11"/>
        <v>3308242.83</v>
      </c>
      <c r="W13" s="90">
        <f t="shared" si="5"/>
        <v>0</v>
      </c>
      <c r="X13" s="88">
        <f t="shared" si="6"/>
        <v>3308242.83</v>
      </c>
    </row>
    <row r="14" spans="1:24" ht="15.75">
      <c r="A14" s="121" t="s">
        <v>167</v>
      </c>
      <c r="B14" s="121">
        <v>3240028.53</v>
      </c>
      <c r="C14" s="121">
        <v>3156847.97</v>
      </c>
      <c r="D14" s="121">
        <v>0</v>
      </c>
      <c r="E14" s="121">
        <v>6118994.9299999997</v>
      </c>
      <c r="F14" s="121">
        <v>2903604.6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4">
        <f t="shared" si="12"/>
        <v>15419476.029999999</v>
      </c>
      <c r="Q14" s="99">
        <f t="shared" si="10"/>
        <v>6396876.5</v>
      </c>
      <c r="R14" s="99">
        <f t="shared" si="2"/>
        <v>6396876.5</v>
      </c>
      <c r="S14" s="99">
        <f t="shared" si="4"/>
        <v>9022599.5299999993</v>
      </c>
      <c r="T14" s="90">
        <f t="shared" si="3"/>
        <v>15419476.029999999</v>
      </c>
      <c r="U14" s="99">
        <f t="shared" si="7"/>
        <v>0</v>
      </c>
      <c r="V14" s="90">
        <f t="shared" si="11"/>
        <v>15419476.029999999</v>
      </c>
      <c r="W14" s="90">
        <f t="shared" si="5"/>
        <v>0</v>
      </c>
      <c r="X14" s="88">
        <f t="shared" si="6"/>
        <v>15419476.029999999</v>
      </c>
    </row>
    <row r="15" spans="1:24" ht="15.75">
      <c r="A15" s="121" t="s">
        <v>168</v>
      </c>
      <c r="B15" s="121">
        <v>0</v>
      </c>
      <c r="C15" s="121">
        <v>76455.63</v>
      </c>
      <c r="D15" s="121">
        <v>456061.83999999997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4">
        <f t="shared" si="12"/>
        <v>532517.47</v>
      </c>
      <c r="Q15" s="99">
        <f t="shared" si="10"/>
        <v>532517.47</v>
      </c>
      <c r="R15" s="99">
        <f t="shared" si="2"/>
        <v>532517.47</v>
      </c>
      <c r="S15" s="99">
        <f t="shared" si="4"/>
        <v>0</v>
      </c>
      <c r="T15" s="90">
        <f t="shared" si="3"/>
        <v>532517.47</v>
      </c>
      <c r="U15" s="99">
        <f t="shared" si="7"/>
        <v>0</v>
      </c>
      <c r="V15" s="90">
        <f t="shared" si="11"/>
        <v>532517.47</v>
      </c>
      <c r="W15" s="90">
        <f t="shared" si="5"/>
        <v>0</v>
      </c>
      <c r="X15" s="88">
        <f t="shared" si="6"/>
        <v>532517.47</v>
      </c>
    </row>
    <row r="16" spans="1:24" ht="15.75">
      <c r="A16" s="121" t="s">
        <v>169</v>
      </c>
      <c r="B16" s="121">
        <v>40629.35</v>
      </c>
      <c r="C16" s="121">
        <v>438052.08</v>
      </c>
      <c r="D16" s="121">
        <v>1157778.7899999998</v>
      </c>
      <c r="E16" s="121">
        <v>502595.24</v>
      </c>
      <c r="F16" s="121">
        <v>798574.32000000007</v>
      </c>
      <c r="G16" s="121">
        <v>1661817.85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4">
        <f t="shared" si="12"/>
        <v>4599447.6300000008</v>
      </c>
      <c r="Q16" s="99">
        <f t="shared" si="10"/>
        <v>1636460.2199999997</v>
      </c>
      <c r="R16" s="99">
        <f t="shared" si="2"/>
        <v>1636460.2199999997</v>
      </c>
      <c r="S16" s="99">
        <f t="shared" si="4"/>
        <v>2962987.41</v>
      </c>
      <c r="T16" s="90">
        <f t="shared" si="3"/>
        <v>4599447.63</v>
      </c>
      <c r="U16" s="99">
        <f t="shared" si="7"/>
        <v>0</v>
      </c>
      <c r="V16" s="90">
        <f t="shared" si="11"/>
        <v>4599447.63</v>
      </c>
      <c r="W16" s="90">
        <f t="shared" si="5"/>
        <v>0</v>
      </c>
      <c r="X16" s="88">
        <f t="shared" si="6"/>
        <v>4599447.63</v>
      </c>
    </row>
    <row r="17" spans="1:24" ht="15.75">
      <c r="A17" s="121" t="s">
        <v>170</v>
      </c>
      <c r="B17" s="121">
        <v>0</v>
      </c>
      <c r="C17" s="121">
        <v>23706.95</v>
      </c>
      <c r="D17" s="121">
        <v>63299.05</v>
      </c>
      <c r="E17" s="121">
        <v>0</v>
      </c>
      <c r="F17" s="121">
        <v>82110.600000000006</v>
      </c>
      <c r="G17" s="121">
        <v>149530.41999999998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4">
        <f t="shared" si="12"/>
        <v>318647.02</v>
      </c>
      <c r="Q17" s="99">
        <f t="shared" si="10"/>
        <v>87006</v>
      </c>
      <c r="R17" s="99">
        <f t="shared" si="2"/>
        <v>87006</v>
      </c>
      <c r="S17" s="99">
        <f t="shared" si="4"/>
        <v>231641.02</v>
      </c>
      <c r="T17" s="90">
        <f t="shared" si="3"/>
        <v>318647.02</v>
      </c>
      <c r="U17" s="99">
        <f t="shared" si="7"/>
        <v>0</v>
      </c>
      <c r="V17" s="90">
        <f t="shared" si="11"/>
        <v>318647.02</v>
      </c>
      <c r="W17" s="90">
        <f t="shared" si="5"/>
        <v>0</v>
      </c>
      <c r="X17" s="88">
        <f t="shared" si="6"/>
        <v>318647.02</v>
      </c>
    </row>
    <row r="18" spans="1:24" ht="15.75">
      <c r="A18" s="121" t="s">
        <v>117</v>
      </c>
      <c r="B18" s="121">
        <v>0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4">
        <f t="shared" si="12"/>
        <v>0</v>
      </c>
      <c r="Q18" s="99">
        <f t="shared" si="10"/>
        <v>0</v>
      </c>
      <c r="R18" s="99">
        <f t="shared" si="2"/>
        <v>0</v>
      </c>
      <c r="S18" s="99">
        <f t="shared" si="4"/>
        <v>0</v>
      </c>
      <c r="T18" s="90">
        <f t="shared" si="3"/>
        <v>0</v>
      </c>
      <c r="U18" s="99">
        <f t="shared" si="7"/>
        <v>0</v>
      </c>
      <c r="V18" s="90">
        <f t="shared" si="11"/>
        <v>0</v>
      </c>
      <c r="W18" s="90">
        <f t="shared" si="5"/>
        <v>0</v>
      </c>
      <c r="X18" s="88">
        <f t="shared" si="6"/>
        <v>0</v>
      </c>
    </row>
    <row r="19" spans="1:24" ht="15.7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24" t="s">
        <v>1</v>
      </c>
      <c r="Q19" s="99"/>
      <c r="R19" s="99"/>
      <c r="S19" s="99"/>
      <c r="U19" s="99"/>
    </row>
    <row r="20" spans="1:24" ht="15.75">
      <c r="A20" s="84" t="s">
        <v>171</v>
      </c>
      <c r="B20" s="84">
        <f>SUM(B21:B28)</f>
        <v>1990624.3199999996</v>
      </c>
      <c r="C20" s="84">
        <f t="shared" ref="C20:N20" si="13">SUM(C21:C28)</f>
        <v>1377856.79</v>
      </c>
      <c r="D20" s="84">
        <f t="shared" si="13"/>
        <v>5481196.3600000003</v>
      </c>
      <c r="E20" s="84">
        <f t="shared" si="13"/>
        <v>1652377.2300000002</v>
      </c>
      <c r="F20" s="84">
        <f t="shared" si="13"/>
        <v>4444675.5600000005</v>
      </c>
      <c r="G20" s="84">
        <f t="shared" si="13"/>
        <v>6206177.5899999999</v>
      </c>
      <c r="H20" s="84">
        <f t="shared" si="13"/>
        <v>0</v>
      </c>
      <c r="I20" s="84">
        <f t="shared" si="13"/>
        <v>0</v>
      </c>
      <c r="J20" s="84">
        <f t="shared" si="13"/>
        <v>0</v>
      </c>
      <c r="K20" s="84">
        <f t="shared" si="13"/>
        <v>0</v>
      </c>
      <c r="L20" s="84">
        <f t="shared" si="13"/>
        <v>0</v>
      </c>
      <c r="M20" s="84">
        <f t="shared" si="13"/>
        <v>0</v>
      </c>
      <c r="N20" s="125">
        <f t="shared" si="13"/>
        <v>21152907.850000005</v>
      </c>
      <c r="O20" s="128"/>
      <c r="Q20" s="98">
        <f>SUM(B20:D20)</f>
        <v>8849677.4699999988</v>
      </c>
      <c r="R20" s="98">
        <f t="shared" si="2"/>
        <v>8849677.4699999988</v>
      </c>
      <c r="S20" s="98">
        <f>SUM(E20:G20)</f>
        <v>12303230.380000001</v>
      </c>
      <c r="T20" s="96">
        <f t="shared" si="3"/>
        <v>21152907.850000001</v>
      </c>
      <c r="U20" s="98">
        <f>+H20+I20+J20</f>
        <v>0</v>
      </c>
      <c r="V20" s="96">
        <f t="shared" ref="V20:V28" si="14">SUM(T20:U20)</f>
        <v>21152907.850000001</v>
      </c>
      <c r="W20" s="96">
        <f>+K20+L20+M20</f>
        <v>0</v>
      </c>
      <c r="X20" s="87">
        <f>+V20+W20</f>
        <v>21152907.850000001</v>
      </c>
    </row>
    <row r="21" spans="1:24" ht="15.75">
      <c r="A21" s="121" t="s">
        <v>172</v>
      </c>
      <c r="B21" s="121">
        <v>84125.61</v>
      </c>
      <c r="C21" s="121">
        <v>89177.61</v>
      </c>
      <c r="D21" s="121">
        <v>624085.62</v>
      </c>
      <c r="E21" s="121">
        <v>84125.61</v>
      </c>
      <c r="F21" s="121">
        <v>188474.25</v>
      </c>
      <c r="G21" s="121">
        <v>73173.39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4">
        <f t="shared" ref="N21:N28" si="15">SUM(B21:M21)</f>
        <v>1143162.0899999999</v>
      </c>
      <c r="Q21" s="99">
        <f t="shared" ref="Q21:Q28" si="16">SUM(B21:D21)</f>
        <v>797388.84</v>
      </c>
      <c r="R21" s="99">
        <f t="shared" si="2"/>
        <v>797388.84</v>
      </c>
      <c r="S21" s="99">
        <f t="shared" si="4"/>
        <v>345773.25</v>
      </c>
      <c r="T21" s="90">
        <f t="shared" si="3"/>
        <v>1143162.0899999999</v>
      </c>
      <c r="U21" s="99">
        <f t="shared" si="7"/>
        <v>0</v>
      </c>
      <c r="V21" s="90">
        <f t="shared" si="14"/>
        <v>1143162.0899999999</v>
      </c>
      <c r="W21" s="90">
        <f t="shared" si="5"/>
        <v>0</v>
      </c>
      <c r="X21" s="88">
        <f t="shared" si="6"/>
        <v>1143162.0899999999</v>
      </c>
    </row>
    <row r="22" spans="1:24" ht="15.75">
      <c r="A22" s="121" t="s">
        <v>173</v>
      </c>
      <c r="B22" s="121">
        <v>1640587.5999999996</v>
      </c>
      <c r="C22" s="121">
        <v>511399.5</v>
      </c>
      <c r="D22" s="121">
        <v>3051669.34</v>
      </c>
      <c r="E22" s="121">
        <v>1057957.6000000001</v>
      </c>
      <c r="F22" s="121">
        <v>3554390.42</v>
      </c>
      <c r="G22" s="121">
        <v>4597808.08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4">
        <f t="shared" si="15"/>
        <v>14413812.539999999</v>
      </c>
      <c r="Q22" s="99">
        <f t="shared" si="16"/>
        <v>5203656.4399999995</v>
      </c>
      <c r="R22" s="99">
        <f t="shared" si="2"/>
        <v>5203656.4399999995</v>
      </c>
      <c r="S22" s="99">
        <f t="shared" si="4"/>
        <v>9210156.0999999996</v>
      </c>
      <c r="T22" s="90">
        <f t="shared" si="3"/>
        <v>14413812.539999999</v>
      </c>
      <c r="U22" s="99">
        <f t="shared" si="7"/>
        <v>0</v>
      </c>
      <c r="V22" s="90">
        <f t="shared" si="14"/>
        <v>14413812.539999999</v>
      </c>
      <c r="W22" s="90">
        <f t="shared" si="5"/>
        <v>0</v>
      </c>
      <c r="X22" s="88">
        <f t="shared" si="6"/>
        <v>14413812.539999999</v>
      </c>
    </row>
    <row r="23" spans="1:24" ht="15.75">
      <c r="A23" s="121" t="s">
        <v>174</v>
      </c>
      <c r="B23" s="121">
        <v>61558.909999999996</v>
      </c>
      <c r="C23" s="121">
        <v>421116.05</v>
      </c>
      <c r="D23" s="121">
        <v>306756.75</v>
      </c>
      <c r="E23" s="121">
        <v>26122.99</v>
      </c>
      <c r="F23" s="121">
        <v>393008.75</v>
      </c>
      <c r="G23" s="121">
        <v>679748.33000000007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4">
        <f t="shared" si="15"/>
        <v>1888311.78</v>
      </c>
      <c r="Q23" s="99">
        <f t="shared" si="16"/>
        <v>789431.71</v>
      </c>
      <c r="R23" s="99">
        <f t="shared" si="2"/>
        <v>789431.71</v>
      </c>
      <c r="S23" s="99">
        <f t="shared" si="4"/>
        <v>1098880.07</v>
      </c>
      <c r="T23" s="90">
        <f t="shared" si="3"/>
        <v>1888311.78</v>
      </c>
      <c r="U23" s="99">
        <f t="shared" si="7"/>
        <v>0</v>
      </c>
      <c r="V23" s="90">
        <f t="shared" si="14"/>
        <v>1888311.78</v>
      </c>
      <c r="W23" s="90">
        <f t="shared" si="5"/>
        <v>0</v>
      </c>
      <c r="X23" s="88">
        <f t="shared" si="6"/>
        <v>1888311.78</v>
      </c>
    </row>
    <row r="24" spans="1:24" ht="15.75">
      <c r="A24" s="121" t="s">
        <v>175</v>
      </c>
      <c r="B24" s="121">
        <v>0</v>
      </c>
      <c r="C24" s="121">
        <v>87855.63</v>
      </c>
      <c r="D24" s="121">
        <v>777065.45000000007</v>
      </c>
      <c r="E24" s="121">
        <v>41945.2</v>
      </c>
      <c r="F24" s="121">
        <v>66613.739999999991</v>
      </c>
      <c r="G24" s="121">
        <v>484348.68999999994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4">
        <f t="shared" si="15"/>
        <v>1457828.71</v>
      </c>
      <c r="Q24" s="99">
        <f t="shared" si="16"/>
        <v>864921.08000000007</v>
      </c>
      <c r="R24" s="99">
        <f t="shared" si="2"/>
        <v>864921.08000000007</v>
      </c>
      <c r="S24" s="99">
        <f t="shared" si="4"/>
        <v>592907.62999999989</v>
      </c>
      <c r="T24" s="90">
        <f t="shared" si="3"/>
        <v>1457828.71</v>
      </c>
      <c r="U24" s="99">
        <f t="shared" si="7"/>
        <v>0</v>
      </c>
      <c r="V24" s="90">
        <f t="shared" si="14"/>
        <v>1457828.71</v>
      </c>
      <c r="W24" s="90">
        <f t="shared" si="5"/>
        <v>0</v>
      </c>
      <c r="X24" s="88">
        <f t="shared" si="6"/>
        <v>1457828.71</v>
      </c>
    </row>
    <row r="25" spans="1:24" ht="15.75">
      <c r="A25" s="121" t="s">
        <v>176</v>
      </c>
      <c r="B25" s="121">
        <v>113147.2</v>
      </c>
      <c r="C25" s="121">
        <v>0</v>
      </c>
      <c r="D25" s="121">
        <v>138000</v>
      </c>
      <c r="E25" s="121">
        <v>19720.8</v>
      </c>
      <c r="F25" s="121">
        <v>-43426.400000000001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4">
        <f t="shared" si="15"/>
        <v>227441.6</v>
      </c>
      <c r="Q25" s="99">
        <f t="shared" si="16"/>
        <v>251147.2</v>
      </c>
      <c r="R25" s="99">
        <f t="shared" si="2"/>
        <v>251147.2</v>
      </c>
      <c r="S25" s="99">
        <f t="shared" si="4"/>
        <v>-23705.600000000002</v>
      </c>
      <c r="T25" s="90">
        <f t="shared" si="3"/>
        <v>227441.6</v>
      </c>
      <c r="U25" s="99">
        <f t="shared" si="7"/>
        <v>0</v>
      </c>
      <c r="V25" s="90">
        <f t="shared" si="14"/>
        <v>227441.6</v>
      </c>
      <c r="W25" s="90">
        <f t="shared" si="5"/>
        <v>0</v>
      </c>
      <c r="X25" s="88">
        <f t="shared" si="6"/>
        <v>227441.6</v>
      </c>
    </row>
    <row r="26" spans="1:24" ht="15.75">
      <c r="A26" s="121" t="s">
        <v>117</v>
      </c>
      <c r="B26" s="121">
        <v>40745</v>
      </c>
      <c r="C26" s="121">
        <v>2552</v>
      </c>
      <c r="D26" s="121">
        <v>511293.2</v>
      </c>
      <c r="E26" s="121">
        <v>0</v>
      </c>
      <c r="F26" s="121">
        <v>227614.8</v>
      </c>
      <c r="G26" s="121">
        <v>134691.1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4">
        <f t="shared" ref="N26:N27" si="17">SUM(B26:M26)</f>
        <v>916896.1</v>
      </c>
      <c r="Q26" s="99">
        <f t="shared" ref="Q26:Q27" si="18">SUM(B26:D26)</f>
        <v>554590.19999999995</v>
      </c>
      <c r="R26" s="99">
        <f t="shared" ref="R26:R27" si="19">SUM(Q26)</f>
        <v>554590.19999999995</v>
      </c>
      <c r="S26" s="99">
        <f t="shared" ref="S26:S27" si="20">SUM(E26:G26)</f>
        <v>362305.9</v>
      </c>
      <c r="T26" s="90">
        <f t="shared" ref="T26:T27" si="21">SUM(R26:S26)</f>
        <v>916896.1</v>
      </c>
      <c r="U26" s="99">
        <f t="shared" ref="U26:U27" si="22">+H26+I26+J26</f>
        <v>0</v>
      </c>
      <c r="V26" s="90">
        <f t="shared" ref="V26:V27" si="23">SUM(T26:U26)</f>
        <v>916896.1</v>
      </c>
      <c r="W26" s="90">
        <f t="shared" ref="W26:W27" si="24">+K26+L26+M26</f>
        <v>0</v>
      </c>
      <c r="X26" s="88">
        <f t="shared" ref="X26:X27" si="25">+V26+W26</f>
        <v>916896.1</v>
      </c>
    </row>
    <row r="27" spans="1:24" ht="15.75">
      <c r="A27" s="121" t="s">
        <v>395</v>
      </c>
      <c r="B27" s="121">
        <v>50460</v>
      </c>
      <c r="C27" s="121">
        <v>265756</v>
      </c>
      <c r="D27" s="121">
        <v>72326</v>
      </c>
      <c r="E27" s="121">
        <v>85840</v>
      </c>
      <c r="F27" s="121">
        <v>58000</v>
      </c>
      <c r="G27" s="121">
        <v>236408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4">
        <f t="shared" si="17"/>
        <v>768790</v>
      </c>
      <c r="Q27" s="99">
        <f t="shared" si="18"/>
        <v>388542</v>
      </c>
      <c r="R27" s="99">
        <f t="shared" si="19"/>
        <v>388542</v>
      </c>
      <c r="S27" s="99">
        <f t="shared" si="20"/>
        <v>380248</v>
      </c>
      <c r="T27" s="90">
        <f t="shared" si="21"/>
        <v>768790</v>
      </c>
      <c r="U27" s="99">
        <f t="shared" si="22"/>
        <v>0</v>
      </c>
      <c r="V27" s="90">
        <f t="shared" si="23"/>
        <v>768790</v>
      </c>
      <c r="W27" s="90">
        <f t="shared" si="24"/>
        <v>0</v>
      </c>
      <c r="X27" s="88">
        <f t="shared" si="25"/>
        <v>768790</v>
      </c>
    </row>
    <row r="28" spans="1:24" ht="15.75">
      <c r="A28" s="121" t="s">
        <v>396</v>
      </c>
      <c r="B28" s="121">
        <v>0</v>
      </c>
      <c r="C28" s="121">
        <v>0</v>
      </c>
      <c r="D28" s="121">
        <v>0</v>
      </c>
      <c r="E28" s="121">
        <v>336665.02999999997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4">
        <f t="shared" si="15"/>
        <v>336665.02999999997</v>
      </c>
      <c r="Q28" s="99">
        <f t="shared" si="16"/>
        <v>0</v>
      </c>
      <c r="R28" s="99">
        <f t="shared" si="2"/>
        <v>0</v>
      </c>
      <c r="S28" s="99">
        <f t="shared" si="4"/>
        <v>336665.02999999997</v>
      </c>
      <c r="T28" s="90">
        <f t="shared" si="3"/>
        <v>336665.02999999997</v>
      </c>
      <c r="U28" s="99">
        <f t="shared" si="7"/>
        <v>0</v>
      </c>
      <c r="V28" s="90">
        <f t="shared" si="14"/>
        <v>336665.02999999997</v>
      </c>
      <c r="W28" s="90">
        <f t="shared" si="5"/>
        <v>0</v>
      </c>
      <c r="X28" s="88">
        <f t="shared" si="6"/>
        <v>336665.02999999997</v>
      </c>
    </row>
    <row r="29" spans="1:24" ht="15.75">
      <c r="A29" s="22" t="s">
        <v>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124" t="s">
        <v>1</v>
      </c>
      <c r="Q29" s="99"/>
      <c r="R29" s="99"/>
      <c r="S29" s="99"/>
      <c r="U29" s="99"/>
    </row>
    <row r="30" spans="1:24" ht="15.75">
      <c r="A30" s="84" t="s">
        <v>177</v>
      </c>
      <c r="B30" s="84">
        <f>SUM(B31:B34)</f>
        <v>507051.08</v>
      </c>
      <c r="C30" s="84">
        <f t="shared" ref="C30:N30" si="26">SUM(C31:C34)</f>
        <v>1289369</v>
      </c>
      <c r="D30" s="84">
        <f t="shared" si="26"/>
        <v>397714.12</v>
      </c>
      <c r="E30" s="84">
        <f t="shared" si="26"/>
        <v>0</v>
      </c>
      <c r="F30" s="84">
        <f t="shared" si="26"/>
        <v>-7954.1199999999953</v>
      </c>
      <c r="G30" s="84">
        <f t="shared" si="26"/>
        <v>107126</v>
      </c>
      <c r="H30" s="84">
        <f t="shared" si="26"/>
        <v>0</v>
      </c>
      <c r="I30" s="84">
        <f t="shared" si="26"/>
        <v>0</v>
      </c>
      <c r="J30" s="84">
        <f t="shared" si="26"/>
        <v>0</v>
      </c>
      <c r="K30" s="84">
        <f t="shared" si="26"/>
        <v>0</v>
      </c>
      <c r="L30" s="84">
        <f t="shared" si="26"/>
        <v>0</v>
      </c>
      <c r="M30" s="84">
        <f t="shared" si="26"/>
        <v>0</v>
      </c>
      <c r="N30" s="125">
        <f t="shared" si="26"/>
        <v>2293306.08</v>
      </c>
      <c r="O30" s="128"/>
      <c r="Q30" s="98">
        <f>SUM(B30:D30)</f>
        <v>2194134.2000000002</v>
      </c>
      <c r="R30" s="98">
        <f t="shared" si="2"/>
        <v>2194134.2000000002</v>
      </c>
      <c r="S30" s="98">
        <f>SUM(E30:G30)</f>
        <v>99171.88</v>
      </c>
      <c r="T30" s="96">
        <f t="shared" si="3"/>
        <v>2293306.08</v>
      </c>
      <c r="U30" s="98">
        <f>+H30+I30+J30</f>
        <v>0</v>
      </c>
      <c r="V30" s="96">
        <f>SUM(T30:U30)</f>
        <v>2293306.08</v>
      </c>
      <c r="W30" s="96">
        <f>+K30+L30+M30</f>
        <v>0</v>
      </c>
      <c r="X30" s="87">
        <f>+V30+W30</f>
        <v>2293306.08</v>
      </c>
    </row>
    <row r="31" spans="1:24" ht="15.75">
      <c r="A31" s="121" t="s">
        <v>178</v>
      </c>
      <c r="B31" s="121">
        <v>348890.88</v>
      </c>
      <c r="C31" s="121">
        <v>0</v>
      </c>
      <c r="D31" s="121">
        <v>49714.12</v>
      </c>
      <c r="E31" s="121">
        <v>0</v>
      </c>
      <c r="F31" s="121">
        <v>340045.88</v>
      </c>
      <c r="G31" s="121">
        <v>64612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4">
        <f>SUM(B31:M31)</f>
        <v>803262.88</v>
      </c>
      <c r="Q31" s="99">
        <f>SUM(B31:D31)</f>
        <v>398605</v>
      </c>
      <c r="R31" s="99">
        <f t="shared" si="2"/>
        <v>398605</v>
      </c>
      <c r="S31" s="99">
        <f t="shared" si="4"/>
        <v>404657.88</v>
      </c>
      <c r="T31" s="90">
        <f t="shared" si="3"/>
        <v>803262.88</v>
      </c>
      <c r="U31" s="99">
        <f t="shared" si="7"/>
        <v>0</v>
      </c>
      <c r="V31" s="90">
        <f>SUM(T31:U31)</f>
        <v>803262.88</v>
      </c>
      <c r="W31" s="90">
        <f t="shared" si="5"/>
        <v>0</v>
      </c>
      <c r="X31" s="88">
        <f t="shared" si="6"/>
        <v>803262.88</v>
      </c>
    </row>
    <row r="32" spans="1:24" ht="15.75">
      <c r="A32" s="121" t="s">
        <v>179</v>
      </c>
      <c r="B32" s="121">
        <v>0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4">
        <f>SUM(B32:M32)</f>
        <v>0</v>
      </c>
      <c r="Q32" s="99">
        <f>SUM(B32:D32)</f>
        <v>0</v>
      </c>
      <c r="R32" s="99">
        <f t="shared" si="2"/>
        <v>0</v>
      </c>
      <c r="S32" s="99">
        <f t="shared" si="4"/>
        <v>0</v>
      </c>
      <c r="T32" s="90">
        <f t="shared" si="3"/>
        <v>0</v>
      </c>
      <c r="U32" s="99">
        <f t="shared" si="7"/>
        <v>0</v>
      </c>
      <c r="V32" s="90">
        <f>SUM(T32:U32)</f>
        <v>0</v>
      </c>
      <c r="W32" s="90">
        <f t="shared" si="5"/>
        <v>0</v>
      </c>
      <c r="X32" s="88">
        <f t="shared" si="6"/>
        <v>0</v>
      </c>
    </row>
    <row r="33" spans="1:24" ht="15.75">
      <c r="A33" s="134" t="s">
        <v>403</v>
      </c>
      <c r="B33" s="121">
        <v>0</v>
      </c>
      <c r="C33" s="121">
        <v>1229808.8</v>
      </c>
      <c r="D33" s="121">
        <v>348000</v>
      </c>
      <c r="E33" s="121">
        <v>0</v>
      </c>
      <c r="F33" s="121">
        <v>-348000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4">
        <f>SUM(B33:M33)</f>
        <v>1229808.8</v>
      </c>
      <c r="Q33" s="99">
        <f>SUM(B33:D33)</f>
        <v>1577808.8</v>
      </c>
      <c r="R33" s="99">
        <f t="shared" ref="R33:R34" si="27">SUM(Q33)</f>
        <v>1577808.8</v>
      </c>
      <c r="S33" s="99">
        <f t="shared" ref="S33:S34" si="28">SUM(E33:G33)</f>
        <v>-348000</v>
      </c>
      <c r="T33" s="90">
        <f t="shared" ref="T33:T34" si="29">SUM(R33:S33)</f>
        <v>1229808.8</v>
      </c>
      <c r="U33" s="99">
        <f t="shared" ref="U33:U34" si="30">+H33+I33+J33</f>
        <v>0</v>
      </c>
      <c r="V33" s="90">
        <f>SUM(T33:U33)</f>
        <v>1229808.8</v>
      </c>
      <c r="W33" s="90">
        <f t="shared" ref="W33:W34" si="31">+K33+L33+M33</f>
        <v>0</v>
      </c>
      <c r="X33" s="88">
        <f t="shared" ref="X33:X34" si="32">+V33+W33</f>
        <v>1229808.8</v>
      </c>
    </row>
    <row r="34" spans="1:24" ht="15.75">
      <c r="A34" s="134" t="s">
        <v>404</v>
      </c>
      <c r="B34" s="121">
        <v>158160.20000000001</v>
      </c>
      <c r="C34" s="121">
        <v>59560.2</v>
      </c>
      <c r="D34" s="121">
        <v>0</v>
      </c>
      <c r="E34" s="121">
        <v>0</v>
      </c>
      <c r="F34" s="121">
        <v>0</v>
      </c>
      <c r="G34" s="121">
        <v>42514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4">
        <f>SUM(B34:M34)</f>
        <v>260234.40000000002</v>
      </c>
      <c r="Q34" s="99">
        <f>SUM(B34:D34)</f>
        <v>217720.40000000002</v>
      </c>
      <c r="R34" s="99">
        <f t="shared" si="27"/>
        <v>217720.40000000002</v>
      </c>
      <c r="S34" s="99">
        <f t="shared" si="28"/>
        <v>42514</v>
      </c>
      <c r="T34" s="90">
        <f t="shared" si="29"/>
        <v>260234.40000000002</v>
      </c>
      <c r="U34" s="99">
        <f t="shared" si="30"/>
        <v>0</v>
      </c>
      <c r="V34" s="90">
        <f>SUM(T34:U34)</f>
        <v>260234.40000000002</v>
      </c>
      <c r="W34" s="90">
        <f t="shared" si="31"/>
        <v>0</v>
      </c>
      <c r="X34" s="88">
        <f t="shared" si="32"/>
        <v>260234.40000000002</v>
      </c>
    </row>
    <row r="35" spans="1:24" ht="15.7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124" t="s">
        <v>1</v>
      </c>
      <c r="Q35" s="99"/>
      <c r="R35" s="99"/>
      <c r="S35" s="99"/>
      <c r="T35" s="96"/>
      <c r="U35" s="99"/>
    </row>
    <row r="36" spans="1:24" ht="15.75">
      <c r="A36" s="84" t="s">
        <v>180</v>
      </c>
      <c r="B36" s="84">
        <f>SUM(B37:B43)</f>
        <v>6064582.0499999998</v>
      </c>
      <c r="C36" s="84">
        <f t="shared" ref="C36:N36" si="33">SUM(C37:C43)</f>
        <v>6260837.0300000003</v>
      </c>
      <c r="D36" s="84">
        <f t="shared" si="33"/>
        <v>9129325.6900000013</v>
      </c>
      <c r="E36" s="84">
        <f t="shared" si="33"/>
        <v>3341742.1999999993</v>
      </c>
      <c r="F36" s="84">
        <f t="shared" si="33"/>
        <v>-1264854.08</v>
      </c>
      <c r="G36" s="84">
        <f t="shared" si="33"/>
        <v>3805821.29</v>
      </c>
      <c r="H36" s="84">
        <f t="shared" si="33"/>
        <v>0</v>
      </c>
      <c r="I36" s="84">
        <f t="shared" si="33"/>
        <v>0</v>
      </c>
      <c r="J36" s="84">
        <f t="shared" si="33"/>
        <v>0</v>
      </c>
      <c r="K36" s="84">
        <f t="shared" si="33"/>
        <v>0</v>
      </c>
      <c r="L36" s="84">
        <f t="shared" si="33"/>
        <v>0</v>
      </c>
      <c r="M36" s="84">
        <f t="shared" si="33"/>
        <v>0</v>
      </c>
      <c r="N36" s="125">
        <f t="shared" si="33"/>
        <v>27337454.18</v>
      </c>
      <c r="O36" s="128"/>
      <c r="Q36" s="98">
        <f>SUM(B36:D36)</f>
        <v>21454744.770000003</v>
      </c>
      <c r="R36" s="98">
        <f t="shared" si="2"/>
        <v>21454744.770000003</v>
      </c>
      <c r="S36" s="98">
        <f>SUM(E36:G36)</f>
        <v>5882709.4099999992</v>
      </c>
      <c r="T36" s="96">
        <f t="shared" si="3"/>
        <v>27337454.180000003</v>
      </c>
      <c r="U36" s="98">
        <f>+H36+I36+J36</f>
        <v>0</v>
      </c>
      <c r="V36" s="96">
        <f t="shared" ref="V36:V43" si="34">SUM(T36:U36)</f>
        <v>27337454.180000003</v>
      </c>
      <c r="W36" s="96">
        <f>+K36+L36+M36</f>
        <v>0</v>
      </c>
      <c r="X36" s="87">
        <f>+V36+W36</f>
        <v>27337454.180000003</v>
      </c>
    </row>
    <row r="37" spans="1:24" ht="15.75">
      <c r="A37" s="121" t="s">
        <v>305</v>
      </c>
      <c r="B37" s="121">
        <v>2385317.69</v>
      </c>
      <c r="C37" s="121">
        <v>792188.18</v>
      </c>
      <c r="D37" s="121">
        <v>1308218.6200000001</v>
      </c>
      <c r="E37" s="121">
        <v>1783259.94</v>
      </c>
      <c r="F37" s="121">
        <v>218103.64</v>
      </c>
      <c r="G37" s="121">
        <v>775345.26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4">
        <f t="shared" ref="N37:N43" si="35">SUM(B37:M37)</f>
        <v>7262433.3299999991</v>
      </c>
      <c r="Q37" s="99">
        <f t="shared" ref="Q37:Q43" si="36">SUM(B37:D37)</f>
        <v>4485724.49</v>
      </c>
      <c r="R37" s="99">
        <f t="shared" si="2"/>
        <v>4485724.49</v>
      </c>
      <c r="S37" s="99">
        <f t="shared" si="4"/>
        <v>2776708.84</v>
      </c>
      <c r="T37" s="90">
        <f t="shared" si="3"/>
        <v>7262433.3300000001</v>
      </c>
      <c r="U37" s="99">
        <f t="shared" si="7"/>
        <v>0</v>
      </c>
      <c r="V37" s="90">
        <f t="shared" si="34"/>
        <v>7262433.3300000001</v>
      </c>
      <c r="W37" s="90">
        <f t="shared" si="5"/>
        <v>0</v>
      </c>
      <c r="X37" s="88">
        <f t="shared" si="6"/>
        <v>7262433.3300000001</v>
      </c>
    </row>
    <row r="38" spans="1:24" ht="15.75">
      <c r="A38" s="121" t="s">
        <v>181</v>
      </c>
      <c r="B38" s="121">
        <v>475515.50999999995</v>
      </c>
      <c r="C38" s="121">
        <v>1629347.9800000002</v>
      </c>
      <c r="D38" s="121">
        <v>3256811.62</v>
      </c>
      <c r="E38" s="121">
        <v>-1101628.4000000001</v>
      </c>
      <c r="F38" s="121">
        <v>-815187.75000000012</v>
      </c>
      <c r="G38" s="121">
        <v>256615.93000000002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4">
        <f t="shared" si="35"/>
        <v>3701474.89</v>
      </c>
      <c r="Q38" s="99">
        <f t="shared" si="36"/>
        <v>5361675.1100000003</v>
      </c>
      <c r="R38" s="99">
        <f t="shared" si="2"/>
        <v>5361675.1100000003</v>
      </c>
      <c r="S38" s="99">
        <f t="shared" si="4"/>
        <v>-1660200.2200000004</v>
      </c>
      <c r="T38" s="90">
        <f t="shared" si="3"/>
        <v>3701474.8899999997</v>
      </c>
      <c r="U38" s="99">
        <f t="shared" si="7"/>
        <v>0</v>
      </c>
      <c r="V38" s="90">
        <f t="shared" si="34"/>
        <v>3701474.8899999997</v>
      </c>
      <c r="W38" s="90">
        <f t="shared" si="5"/>
        <v>0</v>
      </c>
      <c r="X38" s="88">
        <f t="shared" si="6"/>
        <v>3701474.8899999997</v>
      </c>
    </row>
    <row r="39" spans="1:24" ht="15.75">
      <c r="A39" s="121" t="s">
        <v>182</v>
      </c>
      <c r="B39" s="121">
        <v>54787.49</v>
      </c>
      <c r="C39" s="121">
        <v>41232.199999999997</v>
      </c>
      <c r="D39" s="121">
        <v>93407.84</v>
      </c>
      <c r="E39" s="121">
        <v>72540.600000000006</v>
      </c>
      <c r="F39" s="121">
        <v>156194</v>
      </c>
      <c r="G39" s="121">
        <v>145043.28999999998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4">
        <f t="shared" si="35"/>
        <v>563205.41999999993</v>
      </c>
      <c r="Q39" s="99">
        <f t="shared" si="36"/>
        <v>189427.53</v>
      </c>
      <c r="R39" s="99">
        <f t="shared" si="2"/>
        <v>189427.53</v>
      </c>
      <c r="S39" s="99">
        <f t="shared" si="4"/>
        <v>373777.89</v>
      </c>
      <c r="T39" s="90">
        <f t="shared" si="3"/>
        <v>563205.42000000004</v>
      </c>
      <c r="U39" s="99">
        <f t="shared" si="7"/>
        <v>0</v>
      </c>
      <c r="V39" s="90">
        <f t="shared" si="34"/>
        <v>563205.42000000004</v>
      </c>
      <c r="W39" s="90">
        <f t="shared" si="5"/>
        <v>0</v>
      </c>
      <c r="X39" s="88">
        <f t="shared" si="6"/>
        <v>563205.42000000004</v>
      </c>
    </row>
    <row r="40" spans="1:24" ht="15.75">
      <c r="A40" s="121" t="s">
        <v>254</v>
      </c>
      <c r="B40" s="121">
        <v>3083096.42</v>
      </c>
      <c r="C40" s="121">
        <v>3217690.4699999997</v>
      </c>
      <c r="D40" s="121">
        <v>4112680.79</v>
      </c>
      <c r="E40" s="121">
        <v>2332314.9099999997</v>
      </c>
      <c r="F40" s="121">
        <v>-707358.77</v>
      </c>
      <c r="G40" s="121">
        <v>1473692.94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4">
        <f t="shared" si="35"/>
        <v>13512116.76</v>
      </c>
      <c r="Q40" s="99">
        <f t="shared" si="36"/>
        <v>10413467.68</v>
      </c>
      <c r="R40" s="99">
        <f t="shared" si="2"/>
        <v>10413467.68</v>
      </c>
      <c r="S40" s="99">
        <f t="shared" si="4"/>
        <v>3098649.0799999996</v>
      </c>
      <c r="T40" s="90">
        <f t="shared" si="3"/>
        <v>13512116.76</v>
      </c>
      <c r="U40" s="99">
        <f t="shared" si="7"/>
        <v>0</v>
      </c>
      <c r="V40" s="90">
        <f t="shared" si="34"/>
        <v>13512116.76</v>
      </c>
      <c r="W40" s="90">
        <f t="shared" si="5"/>
        <v>0</v>
      </c>
      <c r="X40" s="88">
        <f t="shared" si="6"/>
        <v>13512116.76</v>
      </c>
    </row>
    <row r="41" spans="1:24" ht="15.75">
      <c r="A41" s="121" t="s">
        <v>183</v>
      </c>
      <c r="B41" s="121">
        <v>0</v>
      </c>
      <c r="C41" s="121">
        <v>0</v>
      </c>
      <c r="D41" s="121">
        <v>0</v>
      </c>
      <c r="E41" s="121">
        <v>0</v>
      </c>
      <c r="F41" s="121">
        <v>0</v>
      </c>
      <c r="G41" s="121">
        <v>87790.97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4">
        <f t="shared" si="35"/>
        <v>87790.97</v>
      </c>
      <c r="Q41" s="99">
        <f t="shared" si="36"/>
        <v>0</v>
      </c>
      <c r="R41" s="99">
        <f t="shared" si="2"/>
        <v>0</v>
      </c>
      <c r="S41" s="99">
        <f t="shared" si="4"/>
        <v>87790.97</v>
      </c>
      <c r="T41" s="90">
        <f t="shared" si="3"/>
        <v>87790.97</v>
      </c>
      <c r="U41" s="99">
        <f t="shared" si="7"/>
        <v>0</v>
      </c>
      <c r="V41" s="90">
        <f t="shared" si="34"/>
        <v>87790.97</v>
      </c>
      <c r="W41" s="90">
        <f t="shared" si="5"/>
        <v>0</v>
      </c>
      <c r="X41" s="88">
        <f t="shared" si="6"/>
        <v>87790.97</v>
      </c>
    </row>
    <row r="42" spans="1:24" ht="15.75">
      <c r="A42" s="121" t="s">
        <v>184</v>
      </c>
      <c r="B42" s="121">
        <v>65864.94</v>
      </c>
      <c r="C42" s="121">
        <v>64758.200000000004</v>
      </c>
      <c r="D42" s="121">
        <v>304460.07</v>
      </c>
      <c r="E42" s="121">
        <v>1138.01</v>
      </c>
      <c r="F42" s="121">
        <v>-182966.47999999998</v>
      </c>
      <c r="G42" s="121">
        <v>136485.87999999998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4">
        <f t="shared" si="35"/>
        <v>389740.62</v>
      </c>
      <c r="Q42" s="99">
        <f t="shared" si="36"/>
        <v>435083.21</v>
      </c>
      <c r="R42" s="99">
        <f t="shared" si="2"/>
        <v>435083.21</v>
      </c>
      <c r="S42" s="99">
        <f t="shared" si="4"/>
        <v>-45342.59</v>
      </c>
      <c r="T42" s="90">
        <f t="shared" si="3"/>
        <v>389740.62</v>
      </c>
      <c r="U42" s="99">
        <f t="shared" si="7"/>
        <v>0</v>
      </c>
      <c r="V42" s="90">
        <f t="shared" si="34"/>
        <v>389740.62</v>
      </c>
      <c r="W42" s="90">
        <f t="shared" si="5"/>
        <v>0</v>
      </c>
      <c r="X42" s="88">
        <f t="shared" si="6"/>
        <v>389740.62</v>
      </c>
    </row>
    <row r="43" spans="1:24" ht="15.75">
      <c r="A43" s="121" t="s">
        <v>117</v>
      </c>
      <c r="B43" s="121">
        <v>0</v>
      </c>
      <c r="C43" s="121">
        <v>515620</v>
      </c>
      <c r="D43" s="121">
        <v>53746.75</v>
      </c>
      <c r="E43" s="121">
        <v>254117.14</v>
      </c>
      <c r="F43" s="121">
        <v>66361.279999999999</v>
      </c>
      <c r="G43" s="121">
        <v>930847.02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4">
        <f t="shared" si="35"/>
        <v>1820692.19</v>
      </c>
      <c r="Q43" s="99">
        <f t="shared" si="36"/>
        <v>569366.75</v>
      </c>
      <c r="R43" s="99">
        <f t="shared" si="2"/>
        <v>569366.75</v>
      </c>
      <c r="S43" s="99">
        <f t="shared" si="4"/>
        <v>1251325.4399999999</v>
      </c>
      <c r="T43" s="90">
        <f t="shared" si="3"/>
        <v>1820692.19</v>
      </c>
      <c r="U43" s="99">
        <f t="shared" si="7"/>
        <v>0</v>
      </c>
      <c r="V43" s="90">
        <f t="shared" si="34"/>
        <v>1820692.19</v>
      </c>
      <c r="W43" s="90">
        <f t="shared" si="5"/>
        <v>0</v>
      </c>
      <c r="X43" s="88">
        <f t="shared" si="6"/>
        <v>1820692.19</v>
      </c>
    </row>
    <row r="44" spans="1:24" ht="15.7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24" t="s">
        <v>1</v>
      </c>
      <c r="Q44" s="99"/>
      <c r="R44" s="99"/>
      <c r="S44" s="99"/>
      <c r="T44" s="96"/>
      <c r="U44" s="99"/>
    </row>
    <row r="45" spans="1:24" ht="15.75">
      <c r="A45" s="84" t="s">
        <v>185</v>
      </c>
      <c r="B45" s="84">
        <f>SUM(B46:B47)</f>
        <v>1355561.64</v>
      </c>
      <c r="C45" s="84">
        <f t="shared" ref="C45:N45" si="37">SUM(C46:C47)</f>
        <v>513734.56</v>
      </c>
      <c r="D45" s="84">
        <f t="shared" si="37"/>
        <v>2317547.4500000002</v>
      </c>
      <c r="E45" s="84">
        <f t="shared" si="37"/>
        <v>683614.23</v>
      </c>
      <c r="F45" s="84">
        <f t="shared" si="37"/>
        <v>2654469.7599999998</v>
      </c>
      <c r="G45" s="84">
        <f t="shared" si="37"/>
        <v>1832753.6099999999</v>
      </c>
      <c r="H45" s="84">
        <f t="shared" si="37"/>
        <v>0</v>
      </c>
      <c r="I45" s="84">
        <f t="shared" si="37"/>
        <v>0</v>
      </c>
      <c r="J45" s="84">
        <f t="shared" si="37"/>
        <v>0</v>
      </c>
      <c r="K45" s="84">
        <f>SUM(K46:K47)</f>
        <v>0</v>
      </c>
      <c r="L45" s="84">
        <f t="shared" si="37"/>
        <v>0</v>
      </c>
      <c r="M45" s="84">
        <f t="shared" si="37"/>
        <v>0</v>
      </c>
      <c r="N45" s="125">
        <f t="shared" si="37"/>
        <v>9357681.25</v>
      </c>
      <c r="O45" s="128"/>
      <c r="Q45" s="98">
        <f>SUM(B45:D45)</f>
        <v>4186843.6500000004</v>
      </c>
      <c r="R45" s="98">
        <f t="shared" si="2"/>
        <v>4186843.6500000004</v>
      </c>
      <c r="S45" s="98">
        <f>SUM(E45:G45)</f>
        <v>5170837.5999999996</v>
      </c>
      <c r="T45" s="96">
        <f t="shared" si="3"/>
        <v>9357681.25</v>
      </c>
      <c r="U45" s="98">
        <f>+H45+I45+J45</f>
        <v>0</v>
      </c>
      <c r="V45" s="96">
        <f>SUM(T45:U45)</f>
        <v>9357681.25</v>
      </c>
      <c r="W45" s="96">
        <f>+K45+L45+M45</f>
        <v>0</v>
      </c>
      <c r="X45" s="87">
        <f>+V45+W45</f>
        <v>9357681.25</v>
      </c>
    </row>
    <row r="46" spans="1:24" ht="15.75">
      <c r="A46" s="121" t="s">
        <v>186</v>
      </c>
      <c r="B46" s="121">
        <v>1355561.64</v>
      </c>
      <c r="C46" s="121">
        <v>513734.56</v>
      </c>
      <c r="D46" s="121">
        <v>2317547.4500000002</v>
      </c>
      <c r="E46" s="121">
        <v>683614.23</v>
      </c>
      <c r="F46" s="121">
        <v>2654469.7599999998</v>
      </c>
      <c r="G46" s="121">
        <v>1832753.6099999999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v>0</v>
      </c>
      <c r="N46" s="124">
        <f>SUM(B46:M46)</f>
        <v>9357681.25</v>
      </c>
      <c r="Q46" s="99">
        <f>SUM(B46:D46)</f>
        <v>4186843.6500000004</v>
      </c>
      <c r="R46" s="99">
        <f t="shared" si="2"/>
        <v>4186843.6500000004</v>
      </c>
      <c r="S46" s="99">
        <f t="shared" si="4"/>
        <v>5170837.5999999996</v>
      </c>
      <c r="T46" s="90">
        <f t="shared" si="3"/>
        <v>9357681.25</v>
      </c>
      <c r="U46" s="99">
        <f t="shared" si="7"/>
        <v>0</v>
      </c>
      <c r="V46" s="90">
        <f>SUM(T46:U46)</f>
        <v>9357681.25</v>
      </c>
      <c r="W46" s="90">
        <f>+K46+L46+M46</f>
        <v>0</v>
      </c>
      <c r="X46" s="88">
        <f>+V46+W46</f>
        <v>9357681.25</v>
      </c>
    </row>
    <row r="47" spans="1:24" ht="15.75">
      <c r="A47" s="121" t="s">
        <v>187</v>
      </c>
      <c r="B47" s="121">
        <v>0</v>
      </c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4">
        <f>SUM(B47:M47)</f>
        <v>0</v>
      </c>
      <c r="Q47" s="99">
        <f>SUM(B47:D47)</f>
        <v>0</v>
      </c>
      <c r="R47" s="99">
        <f t="shared" si="2"/>
        <v>0</v>
      </c>
      <c r="S47" s="99">
        <f t="shared" si="4"/>
        <v>0</v>
      </c>
      <c r="T47" s="90">
        <f t="shared" si="3"/>
        <v>0</v>
      </c>
      <c r="U47" s="99">
        <f t="shared" si="7"/>
        <v>0</v>
      </c>
      <c r="V47" s="90">
        <f>SUM(T47:U47)</f>
        <v>0</v>
      </c>
      <c r="W47" s="90">
        <f t="shared" si="5"/>
        <v>0</v>
      </c>
      <c r="X47" s="88">
        <f t="shared" si="6"/>
        <v>0</v>
      </c>
    </row>
    <row r="48" spans="1:24" ht="15.7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24"/>
      <c r="Q48" s="99"/>
      <c r="R48" s="98"/>
      <c r="S48" s="99"/>
      <c r="U48" s="99"/>
    </row>
    <row r="49" spans="1:24" ht="15.75">
      <c r="A49" s="84" t="s">
        <v>188</v>
      </c>
      <c r="B49" s="84">
        <f>SUM(B50:B54)</f>
        <v>1769807.75</v>
      </c>
      <c r="C49" s="84">
        <f t="shared" ref="C49:N49" si="38">SUM(C50:C54)</f>
        <v>2708436.15</v>
      </c>
      <c r="D49" s="84">
        <f t="shared" si="38"/>
        <v>6669097.1899999995</v>
      </c>
      <c r="E49" s="84">
        <f t="shared" si="38"/>
        <v>840124</v>
      </c>
      <c r="F49" s="84">
        <f t="shared" si="38"/>
        <v>3480619.66</v>
      </c>
      <c r="G49" s="84">
        <f>SUM(G50:G54)</f>
        <v>2212978.2800000003</v>
      </c>
      <c r="H49" s="84">
        <f t="shared" si="38"/>
        <v>0</v>
      </c>
      <c r="I49" s="84">
        <f t="shared" si="38"/>
        <v>0</v>
      </c>
      <c r="J49" s="84">
        <f t="shared" si="38"/>
        <v>0</v>
      </c>
      <c r="K49" s="84">
        <f t="shared" si="38"/>
        <v>0</v>
      </c>
      <c r="L49" s="84">
        <f t="shared" si="38"/>
        <v>0</v>
      </c>
      <c r="M49" s="84">
        <f t="shared" si="38"/>
        <v>0</v>
      </c>
      <c r="N49" s="125">
        <f t="shared" si="38"/>
        <v>17681063.030000001</v>
      </c>
      <c r="O49" s="128"/>
      <c r="Q49" s="98">
        <f t="shared" ref="Q49:Q54" si="39">SUM(B49:D49)</f>
        <v>11147341.09</v>
      </c>
      <c r="R49" s="98">
        <f t="shared" si="2"/>
        <v>11147341.09</v>
      </c>
      <c r="S49" s="98">
        <f>SUM(E49:G49)</f>
        <v>6533721.9400000004</v>
      </c>
      <c r="T49" s="96">
        <f t="shared" si="3"/>
        <v>17681063.030000001</v>
      </c>
      <c r="U49" s="98">
        <f>+H49+I49+J49</f>
        <v>0</v>
      </c>
      <c r="V49" s="96">
        <f t="shared" ref="V49:V54" si="40">SUM(T49:U49)</f>
        <v>17681063.030000001</v>
      </c>
      <c r="W49" s="96">
        <f>+K49+L49+M49</f>
        <v>0</v>
      </c>
      <c r="X49" s="87">
        <f>+V49+W49</f>
        <v>17681063.030000001</v>
      </c>
    </row>
    <row r="50" spans="1:24" ht="15.75">
      <c r="A50" s="121" t="s">
        <v>189</v>
      </c>
      <c r="B50" s="121">
        <v>1769807.75</v>
      </c>
      <c r="C50" s="121">
        <v>2708436.15</v>
      </c>
      <c r="D50" s="121">
        <v>6669097.1899999995</v>
      </c>
      <c r="E50" s="121">
        <v>840124</v>
      </c>
      <c r="F50" s="121">
        <v>3480619.66</v>
      </c>
      <c r="G50" s="121">
        <v>2212978.2800000003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4">
        <f>SUM(B50:M50)</f>
        <v>17681063.030000001</v>
      </c>
      <c r="Q50" s="99">
        <f t="shared" si="39"/>
        <v>11147341.09</v>
      </c>
      <c r="R50" s="99">
        <f t="shared" si="2"/>
        <v>11147341.09</v>
      </c>
      <c r="S50" s="99">
        <f>SUM(E50:G50)</f>
        <v>6533721.9400000004</v>
      </c>
      <c r="T50" s="90">
        <f t="shared" si="3"/>
        <v>17681063.030000001</v>
      </c>
      <c r="U50" s="99">
        <f>+H50+I50+J50</f>
        <v>0</v>
      </c>
      <c r="V50" s="90">
        <f t="shared" si="40"/>
        <v>17681063.030000001</v>
      </c>
      <c r="W50" s="90">
        <f>+K50+L50+M50</f>
        <v>0</v>
      </c>
      <c r="X50" s="88">
        <f>+V50+W50</f>
        <v>17681063.030000001</v>
      </c>
    </row>
    <row r="51" spans="1:24" ht="15.75">
      <c r="A51" s="121" t="s">
        <v>279</v>
      </c>
      <c r="B51" s="121">
        <v>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4">
        <f>SUM(B51:M51)</f>
        <v>0</v>
      </c>
      <c r="Q51" s="99">
        <f t="shared" si="39"/>
        <v>0</v>
      </c>
      <c r="R51" s="99">
        <f t="shared" si="2"/>
        <v>0</v>
      </c>
      <c r="S51" s="99">
        <f>SUM(E51:G51)</f>
        <v>0</v>
      </c>
      <c r="T51" s="90">
        <f t="shared" si="3"/>
        <v>0</v>
      </c>
      <c r="U51" s="99">
        <f>+H51+I51+J51</f>
        <v>0</v>
      </c>
      <c r="V51" s="90">
        <f t="shared" si="40"/>
        <v>0</v>
      </c>
      <c r="W51" s="90">
        <f>+K51+L51+M51</f>
        <v>0</v>
      </c>
      <c r="X51" s="88">
        <f>+V51+W51</f>
        <v>0</v>
      </c>
    </row>
    <row r="52" spans="1:24" ht="15.75">
      <c r="A52" s="121" t="s">
        <v>190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4">
        <f>SUM(B52:M52)</f>
        <v>0</v>
      </c>
      <c r="Q52" s="99">
        <f t="shared" si="39"/>
        <v>0</v>
      </c>
      <c r="R52" s="99">
        <f t="shared" si="2"/>
        <v>0</v>
      </c>
      <c r="S52" s="99">
        <f>SUM(E52:G52)</f>
        <v>0</v>
      </c>
      <c r="T52" s="90">
        <f t="shared" si="3"/>
        <v>0</v>
      </c>
      <c r="U52" s="99">
        <f>+H52+I52+J52</f>
        <v>0</v>
      </c>
      <c r="V52" s="90">
        <f t="shared" si="40"/>
        <v>0</v>
      </c>
      <c r="W52" s="90">
        <f>+K52+L52+M52</f>
        <v>0</v>
      </c>
      <c r="X52" s="88">
        <f>+V52+W52</f>
        <v>0</v>
      </c>
    </row>
    <row r="53" spans="1:24" ht="15.75">
      <c r="A53" s="121" t="s">
        <v>191</v>
      </c>
      <c r="B53" s="121">
        <v>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4">
        <f>SUM(B53:M53)</f>
        <v>0</v>
      </c>
      <c r="Q53" s="99">
        <f t="shared" si="39"/>
        <v>0</v>
      </c>
      <c r="R53" s="99">
        <f t="shared" si="2"/>
        <v>0</v>
      </c>
      <c r="S53" s="99">
        <f t="shared" si="4"/>
        <v>0</v>
      </c>
      <c r="T53" s="90">
        <f t="shared" si="3"/>
        <v>0</v>
      </c>
      <c r="U53" s="99">
        <f t="shared" si="7"/>
        <v>0</v>
      </c>
      <c r="V53" s="90">
        <f t="shared" si="40"/>
        <v>0</v>
      </c>
      <c r="W53" s="90">
        <f t="shared" si="5"/>
        <v>0</v>
      </c>
      <c r="X53" s="88">
        <f t="shared" si="6"/>
        <v>0</v>
      </c>
    </row>
    <row r="54" spans="1:24" ht="15.75">
      <c r="A54" s="121" t="s">
        <v>192</v>
      </c>
      <c r="B54" s="121">
        <v>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v>0</v>
      </c>
      <c r="N54" s="124">
        <f>SUM(B54:M54)</f>
        <v>0</v>
      </c>
      <c r="Q54" s="99">
        <f t="shared" si="39"/>
        <v>0</v>
      </c>
      <c r="R54" s="99">
        <f t="shared" si="2"/>
        <v>0</v>
      </c>
      <c r="S54" s="99">
        <f t="shared" si="4"/>
        <v>0</v>
      </c>
      <c r="T54" s="90">
        <f t="shared" si="3"/>
        <v>0</v>
      </c>
      <c r="U54" s="99">
        <f t="shared" si="7"/>
        <v>0</v>
      </c>
      <c r="V54" s="90">
        <f t="shared" si="40"/>
        <v>0</v>
      </c>
      <c r="W54" s="90">
        <f t="shared" si="5"/>
        <v>0</v>
      </c>
      <c r="X54" s="88">
        <f t="shared" si="6"/>
        <v>0</v>
      </c>
    </row>
    <row r="55" spans="1:24" ht="15.7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24" t="s">
        <v>1</v>
      </c>
      <c r="Q55" s="99"/>
      <c r="R55" s="99"/>
      <c r="S55" s="99"/>
      <c r="U55" s="99">
        <f t="shared" si="7"/>
        <v>0</v>
      </c>
    </row>
    <row r="56" spans="1:24" ht="15.75">
      <c r="A56" s="84" t="s">
        <v>193</v>
      </c>
      <c r="B56" s="84">
        <f>SUM(B57:B60)</f>
        <v>0</v>
      </c>
      <c r="C56" s="84">
        <f t="shared" ref="C56:N56" si="41">SUM(C57:C60)</f>
        <v>0</v>
      </c>
      <c r="D56" s="84">
        <f t="shared" si="41"/>
        <v>0</v>
      </c>
      <c r="E56" s="84">
        <f t="shared" si="41"/>
        <v>0</v>
      </c>
      <c r="F56" s="84">
        <f t="shared" si="41"/>
        <v>0</v>
      </c>
      <c r="G56" s="84">
        <f t="shared" si="41"/>
        <v>0</v>
      </c>
      <c r="H56" s="84">
        <f t="shared" si="41"/>
        <v>0</v>
      </c>
      <c r="I56" s="84">
        <f t="shared" si="41"/>
        <v>0</v>
      </c>
      <c r="J56" s="84">
        <f t="shared" si="41"/>
        <v>0</v>
      </c>
      <c r="K56" s="84">
        <f t="shared" si="41"/>
        <v>0</v>
      </c>
      <c r="L56" s="84">
        <f t="shared" si="41"/>
        <v>0</v>
      </c>
      <c r="M56" s="84">
        <f t="shared" si="41"/>
        <v>0</v>
      </c>
      <c r="N56" s="125">
        <f t="shared" si="41"/>
        <v>0</v>
      </c>
      <c r="Q56" s="98">
        <f>SUM(B56:D56)</f>
        <v>0</v>
      </c>
      <c r="R56" s="98">
        <f t="shared" si="2"/>
        <v>0</v>
      </c>
      <c r="S56" s="98">
        <f t="shared" si="4"/>
        <v>0</v>
      </c>
      <c r="T56" s="96">
        <f t="shared" si="3"/>
        <v>0</v>
      </c>
      <c r="U56" s="98">
        <f t="shared" si="7"/>
        <v>0</v>
      </c>
      <c r="V56" s="96">
        <f>SUM(T56:U56)</f>
        <v>0</v>
      </c>
      <c r="W56" s="96">
        <f t="shared" si="5"/>
        <v>0</v>
      </c>
      <c r="X56" s="87">
        <f t="shared" si="6"/>
        <v>0</v>
      </c>
    </row>
    <row r="57" spans="1:24" ht="15.75">
      <c r="A57" s="121" t="s">
        <v>194</v>
      </c>
      <c r="B57" s="121">
        <v>0</v>
      </c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4">
        <f>SUM(B57:M57)</f>
        <v>0</v>
      </c>
      <c r="Q57" s="99">
        <f>SUM(B57:D57)</f>
        <v>0</v>
      </c>
      <c r="R57" s="99">
        <f t="shared" si="2"/>
        <v>0</v>
      </c>
      <c r="S57" s="99">
        <f t="shared" si="4"/>
        <v>0</v>
      </c>
      <c r="T57" s="90">
        <f t="shared" si="3"/>
        <v>0</v>
      </c>
      <c r="U57" s="99">
        <f t="shared" si="7"/>
        <v>0</v>
      </c>
      <c r="V57" s="90">
        <f>SUM(T57:U57)</f>
        <v>0</v>
      </c>
      <c r="W57" s="90">
        <f t="shared" si="5"/>
        <v>0</v>
      </c>
      <c r="X57" s="88">
        <f t="shared" si="6"/>
        <v>0</v>
      </c>
    </row>
    <row r="58" spans="1:24" ht="15.75">
      <c r="A58" s="121" t="s">
        <v>195</v>
      </c>
      <c r="B58" s="121">
        <v>0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v>0</v>
      </c>
      <c r="N58" s="124">
        <f>SUM(B58:M58)</f>
        <v>0</v>
      </c>
      <c r="Q58" s="99">
        <f>SUM(B58:D58)</f>
        <v>0</v>
      </c>
      <c r="R58" s="99">
        <f t="shared" si="2"/>
        <v>0</v>
      </c>
      <c r="S58" s="99">
        <f t="shared" si="4"/>
        <v>0</v>
      </c>
      <c r="T58" s="90">
        <f t="shared" si="3"/>
        <v>0</v>
      </c>
      <c r="U58" s="99">
        <f t="shared" si="7"/>
        <v>0</v>
      </c>
      <c r="V58" s="90">
        <f>SUM(T58:U58)</f>
        <v>0</v>
      </c>
      <c r="W58" s="90">
        <f t="shared" si="5"/>
        <v>0</v>
      </c>
      <c r="X58" s="88">
        <f t="shared" si="6"/>
        <v>0</v>
      </c>
    </row>
    <row r="59" spans="1:24" ht="15.75">
      <c r="A59" s="121" t="s">
        <v>196</v>
      </c>
      <c r="B59" s="121">
        <v>0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v>0</v>
      </c>
      <c r="N59" s="124">
        <f>SUM(B59:M59)</f>
        <v>0</v>
      </c>
      <c r="Q59" s="99">
        <f>SUM(B59:D59)</f>
        <v>0</v>
      </c>
      <c r="R59" s="99">
        <f t="shared" si="2"/>
        <v>0</v>
      </c>
      <c r="S59" s="99">
        <f t="shared" si="4"/>
        <v>0</v>
      </c>
      <c r="T59" s="90">
        <f t="shared" si="3"/>
        <v>0</v>
      </c>
      <c r="U59" s="99">
        <f t="shared" si="7"/>
        <v>0</v>
      </c>
      <c r="V59" s="90">
        <f>SUM(T59:U59)</f>
        <v>0</v>
      </c>
      <c r="W59" s="90">
        <f t="shared" si="5"/>
        <v>0</v>
      </c>
      <c r="X59" s="88">
        <f t="shared" si="6"/>
        <v>0</v>
      </c>
    </row>
    <row r="60" spans="1:24" ht="15.75">
      <c r="A60" s="121" t="s">
        <v>197</v>
      </c>
      <c r="B60" s="121">
        <v>0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v>0</v>
      </c>
      <c r="N60" s="124">
        <f>SUM(B60:M60)</f>
        <v>0</v>
      </c>
      <c r="Q60" s="99">
        <f>SUM(B60:D60)</f>
        <v>0</v>
      </c>
      <c r="R60" s="99">
        <f t="shared" si="2"/>
        <v>0</v>
      </c>
      <c r="S60" s="99">
        <f t="shared" si="4"/>
        <v>0</v>
      </c>
      <c r="T60" s="90">
        <f t="shared" si="3"/>
        <v>0</v>
      </c>
      <c r="U60" s="99">
        <f t="shared" si="7"/>
        <v>0</v>
      </c>
      <c r="V60" s="90">
        <f>SUM(T60:U60)</f>
        <v>0</v>
      </c>
      <c r="W60" s="90">
        <f t="shared" si="5"/>
        <v>0</v>
      </c>
      <c r="X60" s="88">
        <f t="shared" si="6"/>
        <v>0</v>
      </c>
    </row>
    <row r="61" spans="1:24" ht="15.7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124" t="s">
        <v>1</v>
      </c>
      <c r="Q61" s="99" t="s">
        <v>1</v>
      </c>
      <c r="R61" s="99"/>
      <c r="S61" s="99" t="s">
        <v>1</v>
      </c>
      <c r="T61" s="96"/>
      <c r="U61" s="99" t="s">
        <v>1</v>
      </c>
      <c r="V61" s="90" t="s">
        <v>1</v>
      </c>
      <c r="X61" s="88" t="s">
        <v>1</v>
      </c>
    </row>
    <row r="62" spans="1:24" ht="15.75">
      <c r="A62" s="84" t="s">
        <v>198</v>
      </c>
      <c r="B62" s="84">
        <f>SUM(B63:B68)</f>
        <v>0</v>
      </c>
      <c r="C62" s="84">
        <f t="shared" ref="C62:N62" si="42">SUM(C63:C68)</f>
        <v>5585357</v>
      </c>
      <c r="D62" s="84">
        <f t="shared" si="42"/>
        <v>2716453.56</v>
      </c>
      <c r="E62" s="84">
        <f t="shared" si="42"/>
        <v>15475288.09</v>
      </c>
      <c r="F62" s="84">
        <f t="shared" si="42"/>
        <v>18618544.149999999</v>
      </c>
      <c r="G62" s="84">
        <f t="shared" si="42"/>
        <v>8247780.7699999996</v>
      </c>
      <c r="H62" s="84">
        <f t="shared" si="42"/>
        <v>0</v>
      </c>
      <c r="I62" s="84">
        <f t="shared" si="42"/>
        <v>0</v>
      </c>
      <c r="J62" s="84">
        <f t="shared" si="42"/>
        <v>0</v>
      </c>
      <c r="K62" s="84">
        <f t="shared" si="42"/>
        <v>0</v>
      </c>
      <c r="L62" s="84">
        <f t="shared" si="42"/>
        <v>0</v>
      </c>
      <c r="M62" s="84">
        <f t="shared" si="42"/>
        <v>0</v>
      </c>
      <c r="N62" s="125">
        <f t="shared" si="42"/>
        <v>50643423.57</v>
      </c>
      <c r="O62" s="128"/>
      <c r="Q62" s="98">
        <f>SUM(B62:D62)</f>
        <v>8301810.5600000005</v>
      </c>
      <c r="R62" s="98">
        <f t="shared" si="2"/>
        <v>8301810.5600000005</v>
      </c>
      <c r="S62" s="98">
        <f t="shared" ref="S62:S68" si="43">SUM(E62:G62)</f>
        <v>42341613.00999999</v>
      </c>
      <c r="T62" s="96">
        <f t="shared" si="3"/>
        <v>50643423.569999993</v>
      </c>
      <c r="U62" s="98">
        <f t="shared" ref="U62:U68" si="44">+H62+I62+J62</f>
        <v>0</v>
      </c>
      <c r="V62" s="96">
        <f t="shared" ref="V62:V68" si="45">SUM(T62:U62)</f>
        <v>50643423.569999993</v>
      </c>
      <c r="W62" s="96">
        <f t="shared" ref="W62:W68" si="46">+K62+L62+M62</f>
        <v>0</v>
      </c>
      <c r="X62" s="87">
        <f t="shared" ref="X62:X68" si="47">+V62+W62</f>
        <v>50643423.569999993</v>
      </c>
    </row>
    <row r="63" spans="1:24" ht="15.75">
      <c r="A63" s="121" t="s">
        <v>200</v>
      </c>
      <c r="B63" s="121">
        <v>0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v>0</v>
      </c>
      <c r="N63" s="124">
        <f t="shared" ref="N63:N68" si="48">SUM(B63:M63)</f>
        <v>0</v>
      </c>
      <c r="Q63" s="99">
        <f t="shared" ref="Q63:Q68" si="49">SUM(B63:D63)</f>
        <v>0</v>
      </c>
      <c r="R63" s="99">
        <f t="shared" si="2"/>
        <v>0</v>
      </c>
      <c r="S63" s="99">
        <f t="shared" si="43"/>
        <v>0</v>
      </c>
      <c r="T63" s="90">
        <f t="shared" si="3"/>
        <v>0</v>
      </c>
      <c r="U63" s="99">
        <f t="shared" si="44"/>
        <v>0</v>
      </c>
      <c r="V63" s="90">
        <f t="shared" si="45"/>
        <v>0</v>
      </c>
      <c r="W63" s="90">
        <f t="shared" si="46"/>
        <v>0</v>
      </c>
      <c r="X63" s="88">
        <f t="shared" si="47"/>
        <v>0</v>
      </c>
    </row>
    <row r="64" spans="1:24" ht="15.75">
      <c r="A64" s="121" t="s">
        <v>201</v>
      </c>
      <c r="B64" s="121">
        <v>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v>0</v>
      </c>
      <c r="M64" s="121">
        <v>0</v>
      </c>
      <c r="N64" s="124">
        <f t="shared" si="48"/>
        <v>0</v>
      </c>
      <c r="Q64" s="99">
        <f t="shared" si="49"/>
        <v>0</v>
      </c>
      <c r="R64" s="99">
        <f t="shared" si="2"/>
        <v>0</v>
      </c>
      <c r="S64" s="99">
        <f t="shared" si="43"/>
        <v>0</v>
      </c>
      <c r="T64" s="90">
        <f t="shared" si="3"/>
        <v>0</v>
      </c>
      <c r="U64" s="99">
        <f t="shared" si="44"/>
        <v>0</v>
      </c>
      <c r="V64" s="90">
        <f t="shared" si="45"/>
        <v>0</v>
      </c>
      <c r="W64" s="90">
        <f t="shared" si="46"/>
        <v>0</v>
      </c>
      <c r="X64" s="88">
        <f t="shared" si="47"/>
        <v>0</v>
      </c>
    </row>
    <row r="65" spans="1:24" ht="15.75">
      <c r="A65" s="121" t="s">
        <v>178</v>
      </c>
      <c r="B65" s="121">
        <v>0</v>
      </c>
      <c r="C65" s="121">
        <v>3989644</v>
      </c>
      <c r="D65" s="121">
        <v>0</v>
      </c>
      <c r="E65" s="121">
        <v>6784967.7999999998</v>
      </c>
      <c r="F65" s="121">
        <v>5489130.1600000001</v>
      </c>
      <c r="G65" s="121">
        <v>3386105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4">
        <f t="shared" si="48"/>
        <v>19649846.960000001</v>
      </c>
      <c r="Q65" s="99">
        <f t="shared" si="49"/>
        <v>3989644</v>
      </c>
      <c r="R65" s="99">
        <f t="shared" si="2"/>
        <v>3989644</v>
      </c>
      <c r="S65" s="99">
        <f t="shared" si="43"/>
        <v>15660202.960000001</v>
      </c>
      <c r="T65" s="90">
        <f t="shared" si="3"/>
        <v>19649846.960000001</v>
      </c>
      <c r="U65" s="99">
        <f t="shared" si="44"/>
        <v>0</v>
      </c>
      <c r="V65" s="90">
        <f t="shared" si="45"/>
        <v>19649846.960000001</v>
      </c>
      <c r="W65" s="90">
        <f t="shared" si="46"/>
        <v>0</v>
      </c>
      <c r="X65" s="88">
        <f t="shared" si="47"/>
        <v>19649846.960000001</v>
      </c>
    </row>
    <row r="66" spans="1:24" ht="15.75">
      <c r="A66" s="121" t="s">
        <v>298</v>
      </c>
      <c r="B66" s="121">
        <v>0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  <c r="M66" s="121">
        <v>0</v>
      </c>
      <c r="N66" s="124">
        <f t="shared" si="48"/>
        <v>0</v>
      </c>
      <c r="Q66" s="99">
        <f t="shared" si="49"/>
        <v>0</v>
      </c>
      <c r="R66" s="99">
        <f t="shared" si="2"/>
        <v>0</v>
      </c>
      <c r="S66" s="99">
        <f t="shared" si="43"/>
        <v>0</v>
      </c>
      <c r="T66" s="90">
        <f t="shared" si="3"/>
        <v>0</v>
      </c>
      <c r="U66" s="99">
        <f t="shared" si="44"/>
        <v>0</v>
      </c>
      <c r="V66" s="90">
        <f t="shared" si="45"/>
        <v>0</v>
      </c>
      <c r="W66" s="90">
        <f t="shared" si="46"/>
        <v>0</v>
      </c>
      <c r="X66" s="88">
        <f t="shared" si="47"/>
        <v>0</v>
      </c>
    </row>
    <row r="67" spans="1:24" ht="15.75">
      <c r="A67" s="121" t="s">
        <v>280</v>
      </c>
      <c r="B67" s="121">
        <v>0</v>
      </c>
      <c r="C67" s="121">
        <v>1595713</v>
      </c>
      <c r="D67" s="121">
        <v>2716453.56</v>
      </c>
      <c r="E67" s="121">
        <v>8690320.2899999991</v>
      </c>
      <c r="F67" s="121">
        <v>13129413.99</v>
      </c>
      <c r="G67" s="121">
        <v>4861675.7699999996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v>0</v>
      </c>
      <c r="N67" s="124">
        <f t="shared" si="48"/>
        <v>30993576.609999999</v>
      </c>
      <c r="Q67" s="99">
        <f t="shared" si="49"/>
        <v>4312166.5600000005</v>
      </c>
      <c r="R67" s="99">
        <f t="shared" si="2"/>
        <v>4312166.5600000005</v>
      </c>
      <c r="S67" s="99">
        <f t="shared" si="43"/>
        <v>26681410.050000001</v>
      </c>
      <c r="T67" s="90">
        <f t="shared" si="3"/>
        <v>30993576.609999999</v>
      </c>
      <c r="U67" s="99">
        <f t="shared" si="44"/>
        <v>0</v>
      </c>
      <c r="V67" s="90">
        <f t="shared" si="45"/>
        <v>30993576.609999999</v>
      </c>
      <c r="W67" s="90">
        <f t="shared" si="46"/>
        <v>0</v>
      </c>
      <c r="X67" s="88">
        <f t="shared" si="47"/>
        <v>30993576.609999999</v>
      </c>
    </row>
    <row r="68" spans="1:24" ht="15.75">
      <c r="A68" s="121" t="s">
        <v>202</v>
      </c>
      <c r="B68" s="121">
        <v>0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v>0</v>
      </c>
      <c r="N68" s="124">
        <f t="shared" si="48"/>
        <v>0</v>
      </c>
      <c r="Q68" s="99">
        <f t="shared" si="49"/>
        <v>0</v>
      </c>
      <c r="R68" s="99">
        <f t="shared" si="2"/>
        <v>0</v>
      </c>
      <c r="S68" s="99">
        <f t="shared" si="43"/>
        <v>0</v>
      </c>
      <c r="T68" s="90">
        <f t="shared" si="3"/>
        <v>0</v>
      </c>
      <c r="U68" s="99">
        <f t="shared" si="44"/>
        <v>0</v>
      </c>
      <c r="V68" s="90">
        <f t="shared" si="45"/>
        <v>0</v>
      </c>
      <c r="W68" s="90">
        <f t="shared" si="46"/>
        <v>0</v>
      </c>
      <c r="X68" s="88">
        <f t="shared" si="47"/>
        <v>0</v>
      </c>
    </row>
    <row r="69" spans="1:24" ht="15.7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124" t="s">
        <v>1</v>
      </c>
      <c r="Q69" s="99"/>
      <c r="R69" s="99"/>
      <c r="S69" s="99"/>
      <c r="T69" s="96"/>
      <c r="U69" s="99"/>
    </row>
    <row r="70" spans="1:24" ht="15.75">
      <c r="A70" s="84" t="s">
        <v>203</v>
      </c>
      <c r="B70" s="84">
        <f>SUM(B71:B72)</f>
        <v>3366098.51</v>
      </c>
      <c r="C70" s="84">
        <f t="shared" ref="C70:N70" si="50">SUM(C71:C72)</f>
        <v>2543244.1899999995</v>
      </c>
      <c r="D70" s="84">
        <f t="shared" si="50"/>
        <v>2773601.13</v>
      </c>
      <c r="E70" s="84">
        <f t="shared" si="50"/>
        <v>2743337.41</v>
      </c>
      <c r="F70" s="84">
        <f t="shared" si="50"/>
        <v>2595283.5999999996</v>
      </c>
      <c r="G70" s="84">
        <f t="shared" si="50"/>
        <v>23261.35</v>
      </c>
      <c r="H70" s="84">
        <f t="shared" si="50"/>
        <v>0</v>
      </c>
      <c r="I70" s="84">
        <f t="shared" si="50"/>
        <v>0</v>
      </c>
      <c r="J70" s="84">
        <f t="shared" si="50"/>
        <v>0</v>
      </c>
      <c r="K70" s="84">
        <f t="shared" si="50"/>
        <v>0</v>
      </c>
      <c r="L70" s="84">
        <f t="shared" si="50"/>
        <v>0</v>
      </c>
      <c r="M70" s="84">
        <f t="shared" si="50"/>
        <v>0</v>
      </c>
      <c r="N70" s="125">
        <f t="shared" si="50"/>
        <v>14044826.189999998</v>
      </c>
      <c r="O70" s="128"/>
      <c r="Q70" s="98">
        <f>SUM(B70:D70)</f>
        <v>8682943.8299999982</v>
      </c>
      <c r="R70" s="98">
        <f t="shared" si="2"/>
        <v>8682943.8299999982</v>
      </c>
      <c r="S70" s="98">
        <f>SUM(E70:G70)</f>
        <v>5361882.3599999994</v>
      </c>
      <c r="T70" s="96">
        <f t="shared" si="3"/>
        <v>14044826.189999998</v>
      </c>
      <c r="U70" s="98">
        <f>+H70+I70+J70</f>
        <v>0</v>
      </c>
      <c r="V70" s="96">
        <f>SUM(T70:U70)</f>
        <v>14044826.189999998</v>
      </c>
      <c r="W70" s="96">
        <f>+K70+L70+M70</f>
        <v>0</v>
      </c>
      <c r="X70" s="87">
        <f>+V70+W70</f>
        <v>14044826.189999998</v>
      </c>
    </row>
    <row r="71" spans="1:24" ht="15.75">
      <c r="A71" s="121" t="s">
        <v>199</v>
      </c>
      <c r="B71" s="121">
        <v>3366098.51</v>
      </c>
      <c r="C71" s="121">
        <v>2543244.1899999995</v>
      </c>
      <c r="D71" s="121">
        <v>2773601.13</v>
      </c>
      <c r="E71" s="121">
        <v>2743337.41</v>
      </c>
      <c r="F71" s="121">
        <v>2595283.5999999996</v>
      </c>
      <c r="G71" s="121">
        <v>23261.35</v>
      </c>
      <c r="H71" s="121">
        <v>0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4">
        <f>SUM(B71:M71)</f>
        <v>14044826.189999998</v>
      </c>
      <c r="Q71" s="99">
        <f>SUM(B71:D71)</f>
        <v>8682943.8299999982</v>
      </c>
      <c r="R71" s="99">
        <f t="shared" si="2"/>
        <v>8682943.8299999982</v>
      </c>
      <c r="S71" s="99">
        <f>SUM(E71:G71)</f>
        <v>5361882.3599999994</v>
      </c>
      <c r="T71" s="90">
        <f t="shared" si="3"/>
        <v>14044826.189999998</v>
      </c>
      <c r="U71" s="99">
        <f>+H71+I71+J71</f>
        <v>0</v>
      </c>
      <c r="V71" s="90">
        <f>SUM(T71:U71)</f>
        <v>14044826.189999998</v>
      </c>
      <c r="W71" s="90">
        <f>+K71+L71+M71</f>
        <v>0</v>
      </c>
      <c r="X71" s="88">
        <f>+V71+W71</f>
        <v>14044826.189999998</v>
      </c>
    </row>
    <row r="72" spans="1:24" ht="15.75">
      <c r="A72" s="121" t="s">
        <v>204</v>
      </c>
      <c r="B72" s="121">
        <v>0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4">
        <f>SUM(B72:M72)</f>
        <v>0</v>
      </c>
      <c r="Q72" s="99">
        <f>SUM(B72:D72)</f>
        <v>0</v>
      </c>
      <c r="R72" s="99">
        <f t="shared" si="2"/>
        <v>0</v>
      </c>
      <c r="S72" s="99">
        <f>SUM(E72:G72)</f>
        <v>0</v>
      </c>
      <c r="T72" s="90">
        <f t="shared" si="3"/>
        <v>0</v>
      </c>
      <c r="U72" s="99">
        <f>+H72+I72+J72</f>
        <v>0</v>
      </c>
      <c r="V72" s="90">
        <f>SUM(T72:U72)</f>
        <v>0</v>
      </c>
      <c r="W72" s="90">
        <f>+K72+L72+M72</f>
        <v>0</v>
      </c>
      <c r="X72" s="88">
        <f>+V72+W72</f>
        <v>0</v>
      </c>
    </row>
    <row r="73" spans="1:24" ht="15.7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124" t="s">
        <v>1</v>
      </c>
      <c r="Q73" s="99"/>
      <c r="R73" s="99"/>
      <c r="S73" s="99"/>
      <c r="T73" s="96"/>
      <c r="U73" s="99"/>
    </row>
    <row r="74" spans="1:24" ht="15.75">
      <c r="A74" s="61" t="s">
        <v>17</v>
      </c>
      <c r="B74" s="84">
        <f>SUM(B75:B88)</f>
        <v>3421179.61</v>
      </c>
      <c r="C74" s="84">
        <f t="shared" ref="C74:M74" si="51">SUM(C75:C88)</f>
        <v>208554.21</v>
      </c>
      <c r="D74" s="84">
        <f t="shared" si="51"/>
        <v>4775509.8100000005</v>
      </c>
      <c r="E74" s="84">
        <f t="shared" si="51"/>
        <v>0</v>
      </c>
      <c r="F74" s="84">
        <f t="shared" si="51"/>
        <v>1399303.39</v>
      </c>
      <c r="G74" s="84">
        <f t="shared" si="51"/>
        <v>7570083</v>
      </c>
      <c r="H74" s="84">
        <f t="shared" si="51"/>
        <v>0</v>
      </c>
      <c r="I74" s="84">
        <f t="shared" si="51"/>
        <v>0</v>
      </c>
      <c r="J74" s="84">
        <f t="shared" si="51"/>
        <v>0</v>
      </c>
      <c r="K74" s="84">
        <f>SUM(K75:K88)</f>
        <v>0</v>
      </c>
      <c r="L74" s="84">
        <f t="shared" si="51"/>
        <v>0</v>
      </c>
      <c r="M74" s="84">
        <f t="shared" si="51"/>
        <v>0</v>
      </c>
      <c r="N74" s="125">
        <f>SUM(N75:N88)</f>
        <v>17374630.020000003</v>
      </c>
      <c r="Q74" s="98">
        <f t="shared" ref="Q74:Q87" si="52">SUM(B74:D74)</f>
        <v>8405243.6300000008</v>
      </c>
      <c r="R74" s="98">
        <f t="shared" si="2"/>
        <v>8405243.6300000008</v>
      </c>
      <c r="S74" s="98">
        <f t="shared" ref="S74:S88" si="53">SUM(E74:G74)</f>
        <v>8969386.3900000006</v>
      </c>
      <c r="T74" s="96">
        <f t="shared" si="3"/>
        <v>17374630.020000003</v>
      </c>
      <c r="U74" s="98">
        <f t="shared" ref="U74:U88" si="54">+H74+I74+J74</f>
        <v>0</v>
      </c>
      <c r="V74" s="96">
        <f t="shared" ref="V74:V88" si="55">SUM(T74:U74)</f>
        <v>17374630.020000003</v>
      </c>
      <c r="W74" s="96">
        <f t="shared" ref="W74:W88" si="56">+K74+L74+M74</f>
        <v>0</v>
      </c>
      <c r="X74" s="87">
        <f t="shared" ref="X74:X85" si="57">+V74+W74</f>
        <v>17374630.020000003</v>
      </c>
    </row>
    <row r="75" spans="1:24" ht="15.75">
      <c r="A75" s="22" t="s">
        <v>399</v>
      </c>
      <c r="B75" s="121">
        <v>0</v>
      </c>
      <c r="C75" s="121">
        <v>0</v>
      </c>
      <c r="D75" s="121">
        <v>0</v>
      </c>
      <c r="E75" s="121">
        <v>0</v>
      </c>
      <c r="F75" s="121">
        <v>0</v>
      </c>
      <c r="G75" s="121">
        <v>7570083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v>0</v>
      </c>
      <c r="N75" s="124">
        <f t="shared" ref="N75:N88" si="58">SUM(B75:M75)</f>
        <v>7570083</v>
      </c>
      <c r="Q75" s="99">
        <f t="shared" si="52"/>
        <v>0</v>
      </c>
      <c r="R75" s="99">
        <f t="shared" si="2"/>
        <v>0</v>
      </c>
      <c r="S75" s="99">
        <f>SUM(E75:G75)</f>
        <v>7570083</v>
      </c>
      <c r="T75" s="90">
        <f t="shared" si="3"/>
        <v>7570083</v>
      </c>
      <c r="U75" s="99">
        <f t="shared" si="54"/>
        <v>0</v>
      </c>
      <c r="V75" s="90">
        <f t="shared" si="55"/>
        <v>7570083</v>
      </c>
      <c r="W75" s="90">
        <f t="shared" si="56"/>
        <v>0</v>
      </c>
      <c r="X75" s="88">
        <f t="shared" si="57"/>
        <v>7570083</v>
      </c>
    </row>
    <row r="76" spans="1:24" ht="15.75">
      <c r="A76" s="48" t="s">
        <v>400</v>
      </c>
      <c r="B76" s="121">
        <v>0</v>
      </c>
      <c r="C76" s="121">
        <v>0</v>
      </c>
      <c r="D76" s="121">
        <v>0</v>
      </c>
      <c r="E76" s="121">
        <v>0</v>
      </c>
      <c r="F76" s="121">
        <v>14792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4">
        <f t="shared" si="58"/>
        <v>14792</v>
      </c>
      <c r="Q76" s="99">
        <f t="shared" si="52"/>
        <v>0</v>
      </c>
      <c r="R76" s="99">
        <f t="shared" ref="R76:R90" si="59">SUM(Q76)</f>
        <v>0</v>
      </c>
      <c r="S76" s="99">
        <f t="shared" si="53"/>
        <v>14792</v>
      </c>
      <c r="T76" s="90">
        <f t="shared" ref="T76:T90" si="60">SUM(R76:S76)</f>
        <v>14792</v>
      </c>
      <c r="U76" s="99">
        <f t="shared" si="54"/>
        <v>0</v>
      </c>
      <c r="V76" s="90">
        <f t="shared" si="55"/>
        <v>14792</v>
      </c>
      <c r="W76" s="90">
        <f t="shared" si="56"/>
        <v>0</v>
      </c>
      <c r="X76" s="88">
        <f t="shared" si="57"/>
        <v>14792</v>
      </c>
    </row>
    <row r="77" spans="1:24" ht="15.75">
      <c r="A77" s="48" t="s">
        <v>378</v>
      </c>
      <c r="B77" s="121">
        <v>0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4">
        <f t="shared" si="58"/>
        <v>0</v>
      </c>
      <c r="Q77" s="99">
        <f>SUM(B77:D77)</f>
        <v>0</v>
      </c>
      <c r="R77" s="99">
        <f t="shared" si="59"/>
        <v>0</v>
      </c>
      <c r="S77" s="99">
        <f t="shared" si="53"/>
        <v>0</v>
      </c>
      <c r="T77" s="90">
        <f t="shared" si="60"/>
        <v>0</v>
      </c>
      <c r="U77" s="99">
        <f t="shared" si="54"/>
        <v>0</v>
      </c>
      <c r="V77" s="90">
        <f t="shared" si="55"/>
        <v>0</v>
      </c>
      <c r="W77" s="90">
        <f t="shared" si="56"/>
        <v>0</v>
      </c>
      <c r="X77" s="88">
        <f t="shared" si="57"/>
        <v>0</v>
      </c>
    </row>
    <row r="78" spans="1:24" ht="15.75">
      <c r="A78" s="121" t="s">
        <v>367</v>
      </c>
      <c r="B78" s="121">
        <v>0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v>0</v>
      </c>
      <c r="N78" s="124">
        <f t="shared" si="58"/>
        <v>0</v>
      </c>
      <c r="Q78" s="99">
        <f t="shared" si="52"/>
        <v>0</v>
      </c>
      <c r="R78" s="99">
        <f t="shared" si="59"/>
        <v>0</v>
      </c>
      <c r="S78" s="99">
        <f t="shared" si="53"/>
        <v>0</v>
      </c>
      <c r="T78" s="90">
        <f t="shared" si="60"/>
        <v>0</v>
      </c>
      <c r="U78" s="99">
        <f t="shared" si="54"/>
        <v>0</v>
      </c>
      <c r="V78" s="90">
        <f t="shared" si="55"/>
        <v>0</v>
      </c>
      <c r="W78" s="90">
        <f t="shared" si="56"/>
        <v>0</v>
      </c>
      <c r="X78" s="88">
        <f t="shared" si="57"/>
        <v>0</v>
      </c>
    </row>
    <row r="79" spans="1:24" ht="15.75">
      <c r="A79" s="117" t="s">
        <v>326</v>
      </c>
      <c r="B79" s="121">
        <v>0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4">
        <f t="shared" si="58"/>
        <v>0</v>
      </c>
      <c r="Q79" s="99">
        <f t="shared" si="52"/>
        <v>0</v>
      </c>
      <c r="R79" s="99">
        <f t="shared" si="59"/>
        <v>0</v>
      </c>
      <c r="S79" s="99">
        <f t="shared" si="53"/>
        <v>0</v>
      </c>
      <c r="T79" s="90">
        <f t="shared" si="60"/>
        <v>0</v>
      </c>
      <c r="U79" s="99">
        <f t="shared" si="54"/>
        <v>0</v>
      </c>
      <c r="V79" s="90">
        <f t="shared" si="55"/>
        <v>0</v>
      </c>
      <c r="W79" s="90">
        <f t="shared" si="56"/>
        <v>0</v>
      </c>
      <c r="X79" s="88">
        <f t="shared" si="57"/>
        <v>0</v>
      </c>
    </row>
    <row r="80" spans="1:24" ht="15.75">
      <c r="A80" s="22" t="s">
        <v>379</v>
      </c>
      <c r="B80" s="121">
        <v>0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v>0</v>
      </c>
      <c r="M80" s="121">
        <v>0</v>
      </c>
      <c r="N80" s="124">
        <f t="shared" si="58"/>
        <v>0</v>
      </c>
      <c r="Q80" s="99">
        <f t="shared" si="52"/>
        <v>0</v>
      </c>
      <c r="R80" s="99">
        <f t="shared" si="59"/>
        <v>0</v>
      </c>
      <c r="S80" s="99">
        <f t="shared" si="53"/>
        <v>0</v>
      </c>
      <c r="T80" s="90">
        <f>SUM(R80:S80)</f>
        <v>0</v>
      </c>
      <c r="U80" s="99">
        <f t="shared" si="54"/>
        <v>0</v>
      </c>
      <c r="V80" s="90">
        <f t="shared" si="55"/>
        <v>0</v>
      </c>
      <c r="W80" s="90">
        <f t="shared" si="56"/>
        <v>0</v>
      </c>
      <c r="X80" s="88">
        <f t="shared" si="57"/>
        <v>0</v>
      </c>
    </row>
    <row r="81" spans="1:24" ht="15.75">
      <c r="A81" s="22" t="s">
        <v>380</v>
      </c>
      <c r="B81" s="121">
        <v>0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v>0</v>
      </c>
      <c r="N81" s="124">
        <f t="shared" si="58"/>
        <v>0</v>
      </c>
      <c r="Q81" s="99">
        <f t="shared" si="52"/>
        <v>0</v>
      </c>
      <c r="R81" s="99">
        <f t="shared" si="59"/>
        <v>0</v>
      </c>
      <c r="S81" s="99">
        <f t="shared" si="53"/>
        <v>0</v>
      </c>
      <c r="T81" s="90">
        <f t="shared" si="60"/>
        <v>0</v>
      </c>
      <c r="U81" s="99">
        <f t="shared" si="54"/>
        <v>0</v>
      </c>
      <c r="V81" s="90">
        <f t="shared" si="55"/>
        <v>0</v>
      </c>
      <c r="W81" s="90">
        <f t="shared" si="56"/>
        <v>0</v>
      </c>
      <c r="X81" s="88">
        <f t="shared" si="57"/>
        <v>0</v>
      </c>
    </row>
    <row r="82" spans="1:24" ht="15.75">
      <c r="A82" s="22" t="s">
        <v>381</v>
      </c>
      <c r="B82" s="121">
        <v>0</v>
      </c>
      <c r="C82" s="121">
        <v>0</v>
      </c>
      <c r="D82" s="121">
        <v>0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21">
        <v>0</v>
      </c>
      <c r="L82" s="121">
        <v>0</v>
      </c>
      <c r="M82" s="121">
        <v>0</v>
      </c>
      <c r="N82" s="124">
        <f t="shared" si="58"/>
        <v>0</v>
      </c>
      <c r="Q82" s="99">
        <f t="shared" si="52"/>
        <v>0</v>
      </c>
      <c r="R82" s="99">
        <f t="shared" si="59"/>
        <v>0</v>
      </c>
      <c r="S82" s="99">
        <f t="shared" si="53"/>
        <v>0</v>
      </c>
      <c r="T82" s="90">
        <f t="shared" si="60"/>
        <v>0</v>
      </c>
      <c r="U82" s="99">
        <f t="shared" si="54"/>
        <v>0</v>
      </c>
      <c r="V82" s="90">
        <f t="shared" si="55"/>
        <v>0</v>
      </c>
      <c r="W82" s="90">
        <f t="shared" si="56"/>
        <v>0</v>
      </c>
      <c r="X82" s="88">
        <f t="shared" si="57"/>
        <v>0</v>
      </c>
    </row>
    <row r="83" spans="1:24" ht="15.75">
      <c r="A83" s="22" t="s">
        <v>382</v>
      </c>
      <c r="B83" s="121">
        <v>0</v>
      </c>
      <c r="C83" s="121">
        <v>0</v>
      </c>
      <c r="D83" s="121">
        <v>0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0</v>
      </c>
      <c r="L83" s="121">
        <v>0</v>
      </c>
      <c r="M83" s="121">
        <v>0</v>
      </c>
      <c r="N83" s="124">
        <f t="shared" si="58"/>
        <v>0</v>
      </c>
      <c r="Q83" s="99">
        <f t="shared" si="52"/>
        <v>0</v>
      </c>
      <c r="R83" s="99">
        <f t="shared" si="59"/>
        <v>0</v>
      </c>
      <c r="S83" s="99">
        <f t="shared" si="53"/>
        <v>0</v>
      </c>
      <c r="T83" s="90">
        <f t="shared" si="60"/>
        <v>0</v>
      </c>
      <c r="U83" s="99">
        <f t="shared" si="54"/>
        <v>0</v>
      </c>
      <c r="V83" s="90">
        <f t="shared" si="55"/>
        <v>0</v>
      </c>
      <c r="W83" s="90">
        <f t="shared" si="56"/>
        <v>0</v>
      </c>
      <c r="X83" s="88">
        <f t="shared" si="57"/>
        <v>0</v>
      </c>
    </row>
    <row r="84" spans="1:24" ht="15.75">
      <c r="A84" s="117" t="s">
        <v>383</v>
      </c>
      <c r="B84" s="121">
        <v>0</v>
      </c>
      <c r="C84" s="121">
        <v>0</v>
      </c>
      <c r="D84" s="121">
        <v>0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>
        <v>0</v>
      </c>
      <c r="L84" s="121">
        <v>0</v>
      </c>
      <c r="M84" s="121">
        <v>0</v>
      </c>
      <c r="N84" s="124">
        <f t="shared" si="58"/>
        <v>0</v>
      </c>
      <c r="Q84" s="99">
        <f t="shared" si="52"/>
        <v>0</v>
      </c>
      <c r="R84" s="99">
        <f t="shared" si="59"/>
        <v>0</v>
      </c>
      <c r="S84" s="99">
        <f t="shared" si="53"/>
        <v>0</v>
      </c>
      <c r="T84" s="90">
        <f t="shared" si="60"/>
        <v>0</v>
      </c>
      <c r="U84" s="99">
        <f t="shared" si="54"/>
        <v>0</v>
      </c>
      <c r="V84" s="90">
        <f t="shared" si="55"/>
        <v>0</v>
      </c>
      <c r="W84" s="90">
        <f t="shared" si="56"/>
        <v>0</v>
      </c>
      <c r="X84" s="88">
        <f t="shared" si="57"/>
        <v>0</v>
      </c>
    </row>
    <row r="85" spans="1:24" ht="15.75">
      <c r="A85" s="22" t="s">
        <v>384</v>
      </c>
      <c r="B85" s="121">
        <v>0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1">
        <v>0</v>
      </c>
      <c r="M85" s="121">
        <v>0</v>
      </c>
      <c r="N85" s="124">
        <f t="shared" si="58"/>
        <v>0</v>
      </c>
      <c r="Q85" s="99">
        <f t="shared" si="52"/>
        <v>0</v>
      </c>
      <c r="R85" s="99">
        <f t="shared" si="59"/>
        <v>0</v>
      </c>
      <c r="S85" s="99">
        <f t="shared" si="53"/>
        <v>0</v>
      </c>
      <c r="T85" s="90">
        <f t="shared" si="60"/>
        <v>0</v>
      </c>
      <c r="U85" s="99">
        <v>0</v>
      </c>
      <c r="V85" s="90">
        <f t="shared" si="55"/>
        <v>0</v>
      </c>
      <c r="W85" s="90">
        <f t="shared" si="56"/>
        <v>0</v>
      </c>
      <c r="X85" s="88">
        <f t="shared" si="57"/>
        <v>0</v>
      </c>
    </row>
    <row r="86" spans="1:24" ht="15.75">
      <c r="A86" s="22" t="s">
        <v>385</v>
      </c>
      <c r="B86" s="121">
        <v>0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v>0</v>
      </c>
      <c r="M86" s="121">
        <v>0</v>
      </c>
      <c r="N86" s="124">
        <f t="shared" si="58"/>
        <v>0</v>
      </c>
      <c r="Q86" s="99">
        <f t="shared" si="52"/>
        <v>0</v>
      </c>
      <c r="R86" s="99">
        <f t="shared" si="59"/>
        <v>0</v>
      </c>
      <c r="S86" s="99">
        <f t="shared" si="53"/>
        <v>0</v>
      </c>
      <c r="T86" s="90">
        <f t="shared" si="60"/>
        <v>0</v>
      </c>
      <c r="U86" s="99">
        <f t="shared" si="54"/>
        <v>0</v>
      </c>
      <c r="V86" s="90">
        <f t="shared" si="55"/>
        <v>0</v>
      </c>
      <c r="W86" s="90">
        <f t="shared" si="56"/>
        <v>0</v>
      </c>
      <c r="X86" s="88">
        <f>+V86+W87</f>
        <v>0</v>
      </c>
    </row>
    <row r="87" spans="1:24" ht="15.75">
      <c r="A87" s="117" t="s">
        <v>386</v>
      </c>
      <c r="B87" s="121">
        <v>0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v>0</v>
      </c>
      <c r="M87" s="121">
        <v>0</v>
      </c>
      <c r="N87" s="124">
        <f t="shared" si="58"/>
        <v>0</v>
      </c>
      <c r="Q87" s="99">
        <f t="shared" si="52"/>
        <v>0</v>
      </c>
      <c r="R87" s="99">
        <f t="shared" si="59"/>
        <v>0</v>
      </c>
      <c r="S87" s="99">
        <f t="shared" si="53"/>
        <v>0</v>
      </c>
      <c r="T87" s="90">
        <f t="shared" si="60"/>
        <v>0</v>
      </c>
      <c r="U87" s="99">
        <f t="shared" si="54"/>
        <v>0</v>
      </c>
      <c r="V87" s="90">
        <f t="shared" si="55"/>
        <v>0</v>
      </c>
      <c r="W87" s="90">
        <f>+K87+L87+M87</f>
        <v>0</v>
      </c>
      <c r="X87" s="88">
        <f>+V87+W88</f>
        <v>0</v>
      </c>
    </row>
    <row r="88" spans="1:24" ht="15.75">
      <c r="A88" s="22" t="s">
        <v>398</v>
      </c>
      <c r="B88" s="121">
        <v>3421179.61</v>
      </c>
      <c r="C88" s="121">
        <v>208554.21</v>
      </c>
      <c r="D88" s="121">
        <v>4775509.8100000005</v>
      </c>
      <c r="E88" s="121">
        <v>0</v>
      </c>
      <c r="F88" s="121">
        <v>1384511.39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v>0</v>
      </c>
      <c r="M88" s="121">
        <v>0</v>
      </c>
      <c r="N88" s="124">
        <f t="shared" si="58"/>
        <v>9789755.0200000014</v>
      </c>
      <c r="Q88" s="100">
        <f>SUM(B88:D88)</f>
        <v>8405243.6300000008</v>
      </c>
      <c r="R88" s="98">
        <f t="shared" si="59"/>
        <v>8405243.6300000008</v>
      </c>
      <c r="S88" s="99">
        <f t="shared" si="53"/>
        <v>1384511.39</v>
      </c>
      <c r="T88" s="90">
        <f t="shared" si="60"/>
        <v>9789755.0200000014</v>
      </c>
      <c r="U88" s="99">
        <f t="shared" si="54"/>
        <v>0</v>
      </c>
      <c r="V88" s="90">
        <f t="shared" si="55"/>
        <v>9789755.0200000014</v>
      </c>
      <c r="W88" s="90">
        <f t="shared" si="56"/>
        <v>0</v>
      </c>
      <c r="X88" s="88">
        <f>+V88+W89</f>
        <v>9789755.0200000014</v>
      </c>
    </row>
    <row r="89" spans="1:24">
      <c r="R89" s="98"/>
      <c r="T89" s="96"/>
    </row>
    <row r="90" spans="1:24" ht="15.75">
      <c r="A90" s="61" t="s">
        <v>118</v>
      </c>
      <c r="B90" s="61">
        <f>+B7+B12+B20+B30+B36+B45+B49+B56+B62+B70+B74</f>
        <v>49371677.489999995</v>
      </c>
      <c r="C90" s="61">
        <f t="shared" ref="C90:M90" si="61">+C7+C12+C20+C30+C36+C45+C49+C56+C62+C70+C74</f>
        <v>49692304.920000002</v>
      </c>
      <c r="D90" s="61">
        <f t="shared" si="61"/>
        <v>64491572.720000006</v>
      </c>
      <c r="E90" s="61">
        <f t="shared" si="61"/>
        <v>59236804.449999973</v>
      </c>
      <c r="F90" s="61">
        <f>+F7+F12+F20+F30+F36+F45+F49+F56+F62+F70+F74</f>
        <v>54447440.409999989</v>
      </c>
      <c r="G90" s="61">
        <f t="shared" si="61"/>
        <v>59123043.380000003</v>
      </c>
      <c r="H90" s="61">
        <f t="shared" si="61"/>
        <v>0</v>
      </c>
      <c r="I90" s="61">
        <f t="shared" si="61"/>
        <v>0</v>
      </c>
      <c r="J90" s="61">
        <f t="shared" si="61"/>
        <v>0</v>
      </c>
      <c r="K90" s="61">
        <f t="shared" si="61"/>
        <v>0</v>
      </c>
      <c r="L90" s="61">
        <f t="shared" si="61"/>
        <v>0</v>
      </c>
      <c r="M90" s="61">
        <f t="shared" si="61"/>
        <v>0</v>
      </c>
      <c r="N90" s="127">
        <f>+N7+N12+N20+N30+N36+N45+N49+N56+N62+N70+N74</f>
        <v>336362843.36999995</v>
      </c>
      <c r="O90" s="61"/>
      <c r="Q90" s="98">
        <f>SUM(B90:D90)</f>
        <v>163555555.13</v>
      </c>
      <c r="R90" s="98">
        <f t="shared" si="59"/>
        <v>163555555.13</v>
      </c>
      <c r="S90" s="94">
        <f>SUM(E90:G90)</f>
        <v>172807288.23999995</v>
      </c>
      <c r="T90" s="96">
        <f t="shared" si="60"/>
        <v>336362843.36999995</v>
      </c>
      <c r="U90" s="98">
        <f>SUM(H90:J90)</f>
        <v>0</v>
      </c>
      <c r="V90" s="87">
        <f>SUM(T90:U90)</f>
        <v>336362843.36999995</v>
      </c>
      <c r="W90" s="87">
        <f>SUM(K90:M90)</f>
        <v>0</v>
      </c>
      <c r="X90" s="87">
        <f>SUM(V90:W90)</f>
        <v>336362843.36999995</v>
      </c>
    </row>
    <row r="91" spans="1:24">
      <c r="D91" s="48">
        <f>B90+C90+D90</f>
        <v>163555555.13</v>
      </c>
      <c r="G91" s="48">
        <f>E90+F90+G90</f>
        <v>172807288.23999995</v>
      </c>
      <c r="J91" s="48">
        <f>SUM(H90:J90)</f>
        <v>0</v>
      </c>
      <c r="M91" s="48">
        <f>SUM(K90:M90)</f>
        <v>0</v>
      </c>
      <c r="N91" s="126">
        <f>SUM(D91:M91)</f>
        <v>336362843.36999995</v>
      </c>
    </row>
    <row r="94" spans="1:24">
      <c r="N94" s="126">
        <v>336367343.37</v>
      </c>
    </row>
    <row r="96" spans="1:24">
      <c r="N96" s="126">
        <f>+N94-N91</f>
        <v>4500.0000000596046</v>
      </c>
    </row>
  </sheetData>
  <mergeCells count="5">
    <mergeCell ref="A2:N2"/>
    <mergeCell ref="A3:N3"/>
    <mergeCell ref="U5:V5"/>
    <mergeCell ref="S5:T5"/>
    <mergeCell ref="Q5:R5"/>
  </mergeCells>
  <phoneticPr fontId="10" type="noConversion"/>
  <pageMargins left="0.15748031496062992" right="0.15748031496062992" top="0.15748031496062992" bottom="0.15748031496062992" header="0" footer="0"/>
  <pageSetup scale="5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45.28515625" style="64" customWidth="1"/>
    <col min="2" max="3" width="12.85546875" style="64" customWidth="1"/>
    <col min="4" max="4" width="13.7109375" style="64" customWidth="1"/>
    <col min="5" max="5" width="15.28515625" style="64" customWidth="1"/>
    <col min="6" max="7" width="13.28515625" style="64" bestFit="1" customWidth="1"/>
    <col min="8" max="8" width="14.42578125" style="64" customWidth="1"/>
    <col min="9" max="9" width="15.28515625" style="64" customWidth="1"/>
    <col min="10" max="16384" width="11.42578125" style="64"/>
  </cols>
  <sheetData>
    <row r="1" spans="1:9">
      <c r="A1" s="154" t="s">
        <v>332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208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65" t="s">
        <v>1</v>
      </c>
      <c r="B4" s="151" t="s">
        <v>319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">
        <v>374</v>
      </c>
      <c r="C5" s="6" t="s">
        <v>375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6"/>
    </row>
    <row r="7" spans="1:9">
      <c r="A7" s="67" t="s">
        <v>1</v>
      </c>
      <c r="B7" s="67"/>
      <c r="C7" s="68" t="s">
        <v>1</v>
      </c>
      <c r="D7" s="69"/>
      <c r="E7" s="67"/>
      <c r="F7" s="67"/>
      <c r="G7" s="67"/>
      <c r="H7" s="67"/>
      <c r="I7" s="65"/>
    </row>
    <row r="8" spans="1:9">
      <c r="A8" s="70" t="s">
        <v>161</v>
      </c>
      <c r="B8" s="39">
        <f>+'EGRESOS. REALES 2016'!S6</f>
        <v>59294382.599999994</v>
      </c>
      <c r="C8" s="37">
        <f>+'EGRESOS REALES 2017'!S7</f>
        <v>76586879.779999986</v>
      </c>
      <c r="D8" s="38">
        <f>+Pres.Egresos2017!T6</f>
        <v>64428380.810900003</v>
      </c>
      <c r="E8" s="39">
        <f>+C8-D8</f>
        <v>12158498.969099984</v>
      </c>
      <c r="F8" s="39">
        <f>+'EGRESOS. REALES 2016'!T6</f>
        <v>123549456.31</v>
      </c>
      <c r="G8" s="37">
        <f>+'EGRESOS REALES 2017'!T7</f>
        <v>152299220.22</v>
      </c>
      <c r="H8" s="38">
        <f>+Pres.Egresos2017!U6</f>
        <v>136570753.09166667</v>
      </c>
      <c r="I8" s="37">
        <f>+G8-H8</f>
        <v>15728467.12833333</v>
      </c>
    </row>
    <row r="9" spans="1:9">
      <c r="A9" s="70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>
      <c r="A10" s="70" t="s">
        <v>165</v>
      </c>
      <c r="B10" s="39">
        <f>+'EGRESOS. REALES 2016'!S11</f>
        <v>17514077.380000003</v>
      </c>
      <c r="C10" s="37">
        <f>+'EGRESOS REALES 2017'!S12</f>
        <v>9557855.4900000002</v>
      </c>
      <c r="D10" s="38">
        <f>+Pres.Egresos2017!T12</f>
        <v>14482581.986300001</v>
      </c>
      <c r="E10" s="39">
        <f t="shared" ref="E10:E26" si="0">+C10-D10</f>
        <v>-4924726.4963000007</v>
      </c>
      <c r="F10" s="39">
        <f>+'EGRESOS. REALES 2016'!T11</f>
        <v>34223307.310000002</v>
      </c>
      <c r="G10" s="37">
        <f>+'EGRESOS REALES 2017'!T12</f>
        <v>24178330.979999997</v>
      </c>
      <c r="H10" s="38">
        <f>+Pres.Egresos2017!U12</f>
        <v>31524885.859000005</v>
      </c>
      <c r="I10" s="37">
        <f t="shared" ref="I10:I26" si="1">+G10-H10</f>
        <v>-7346554.8790000081</v>
      </c>
    </row>
    <row r="11" spans="1:9">
      <c r="A11" s="70" t="s">
        <v>1</v>
      </c>
      <c r="B11" s="39" t="s">
        <v>1</v>
      </c>
      <c r="C11" s="37" t="s">
        <v>1</v>
      </c>
      <c r="D11" s="38"/>
      <c r="E11" s="39" t="s">
        <v>1</v>
      </c>
      <c r="F11" s="39" t="s">
        <v>1</v>
      </c>
      <c r="G11" s="37" t="s">
        <v>1</v>
      </c>
      <c r="H11" s="38"/>
      <c r="I11" s="37" t="s">
        <v>1</v>
      </c>
    </row>
    <row r="12" spans="1:9">
      <c r="A12" s="70" t="s">
        <v>171</v>
      </c>
      <c r="B12" s="39">
        <f>+'EGRESOS. REALES 2016'!S19</f>
        <v>4296783.71</v>
      </c>
      <c r="C12" s="37">
        <f>+'EGRESOS REALES 2017'!S20</f>
        <v>12303230.380000001</v>
      </c>
      <c r="D12" s="38">
        <f>+Pres.Egresos2017!T21</f>
        <v>4440024.8213</v>
      </c>
      <c r="E12" s="39">
        <f t="shared" si="0"/>
        <v>7863205.5587000009</v>
      </c>
      <c r="F12" s="39">
        <f>+'EGRESOS. REALES 2016'!T19</f>
        <v>5721185.9500000002</v>
      </c>
      <c r="G12" s="37">
        <f>+'EGRESOS REALES 2017'!T20</f>
        <v>21152907.850000001</v>
      </c>
      <c r="H12" s="38">
        <f>+Pres.Egresos2017!U21</f>
        <v>5789821.5285</v>
      </c>
      <c r="I12" s="37">
        <f t="shared" si="1"/>
        <v>15363086.321500001</v>
      </c>
    </row>
    <row r="13" spans="1:9">
      <c r="A13" s="70" t="s">
        <v>1</v>
      </c>
      <c r="B13" s="39" t="s">
        <v>1</v>
      </c>
      <c r="C13" s="37" t="s">
        <v>1</v>
      </c>
      <c r="D13" s="38"/>
      <c r="E13" s="39" t="s">
        <v>1</v>
      </c>
      <c r="F13" s="39" t="s">
        <v>1</v>
      </c>
      <c r="G13" s="37" t="s">
        <v>1</v>
      </c>
      <c r="H13" s="38"/>
      <c r="I13" s="37" t="s">
        <v>1</v>
      </c>
    </row>
    <row r="14" spans="1:9">
      <c r="A14" s="70" t="s">
        <v>177</v>
      </c>
      <c r="B14" s="39">
        <f>+'EGRESOS. REALES 2016'!S28</f>
        <v>507449.05999999994</v>
      </c>
      <c r="C14" s="37">
        <f>+'EGRESOS REALES 2017'!S30</f>
        <v>99171.88</v>
      </c>
      <c r="D14" s="38">
        <f>+Pres.Egresos2017!T30</f>
        <v>419672.5318</v>
      </c>
      <c r="E14" s="39">
        <f t="shared" si="0"/>
        <v>-320500.65179999999</v>
      </c>
      <c r="F14" s="39">
        <f>+'EGRESOS. REALES 2016'!T28</f>
        <v>1726671.54</v>
      </c>
      <c r="G14" s="37">
        <f>+'EGRESOS REALES 2017'!T30</f>
        <v>2293306.08</v>
      </c>
      <c r="H14" s="38">
        <f>+Pres.Egresos2017!U30</f>
        <v>1180026.7924000002</v>
      </c>
      <c r="I14" s="37">
        <f t="shared" si="1"/>
        <v>1113279.2875999999</v>
      </c>
    </row>
    <row r="15" spans="1:9">
      <c r="A15" s="70" t="s">
        <v>1</v>
      </c>
      <c r="B15" s="39" t="s">
        <v>1</v>
      </c>
      <c r="C15" s="37" t="s">
        <v>1</v>
      </c>
      <c r="D15" s="38"/>
      <c r="E15" s="39" t="s">
        <v>1</v>
      </c>
      <c r="F15" s="39" t="s">
        <v>1</v>
      </c>
      <c r="G15" s="37" t="s">
        <v>1</v>
      </c>
      <c r="H15" s="38"/>
      <c r="I15" s="37" t="s">
        <v>1</v>
      </c>
    </row>
    <row r="16" spans="1:9">
      <c r="A16" s="70" t="s">
        <v>205</v>
      </c>
      <c r="B16" s="39">
        <f>+'EGRESOS. REALES 2016'!S32</f>
        <v>8504910.6400000006</v>
      </c>
      <c r="C16" s="37">
        <f>+'EGRESOS REALES 2017'!S36</f>
        <v>5882709.4099999992</v>
      </c>
      <c r="D16" s="38">
        <f>+Pres.Egresos2017!T35</f>
        <v>8257503.6037000008</v>
      </c>
      <c r="E16" s="39">
        <f t="shared" si="0"/>
        <v>-2374794.1937000016</v>
      </c>
      <c r="F16" s="39">
        <f>+'EGRESOS. REALES 2016'!T32</f>
        <v>13291442.940000001</v>
      </c>
      <c r="G16" s="37">
        <f>+'EGRESOS REALES 2017'!T36</f>
        <v>27337454.180000003</v>
      </c>
      <c r="H16" s="38">
        <f>+Pres.Egresos2017!U35</f>
        <v>13122923.0394</v>
      </c>
      <c r="I16" s="37">
        <f t="shared" si="1"/>
        <v>14214531.140600003</v>
      </c>
    </row>
    <row r="17" spans="1:9">
      <c r="A17" s="70" t="s">
        <v>1</v>
      </c>
      <c r="B17" s="39" t="s">
        <v>1</v>
      </c>
      <c r="C17" s="37" t="s">
        <v>1</v>
      </c>
      <c r="D17" s="38"/>
      <c r="E17" s="39" t="s">
        <v>1</v>
      </c>
      <c r="F17" s="39" t="s">
        <v>1</v>
      </c>
      <c r="G17" s="37" t="s">
        <v>1</v>
      </c>
      <c r="H17" s="38"/>
      <c r="I17" s="37" t="s">
        <v>1</v>
      </c>
    </row>
    <row r="18" spans="1:9">
      <c r="A18" s="70" t="s">
        <v>185</v>
      </c>
      <c r="B18" s="39">
        <f>+'EGRESOS. REALES 2016'!S41</f>
        <v>618450.16999999993</v>
      </c>
      <c r="C18" s="37">
        <f>+'EGRESOS REALES 2017'!S45</f>
        <v>5170837.5999999996</v>
      </c>
      <c r="D18" s="38">
        <f>+Pres.Egresos2017!T45</f>
        <v>2638268.1517000003</v>
      </c>
      <c r="E18" s="39">
        <f t="shared" si="0"/>
        <v>2532569.4482999993</v>
      </c>
      <c r="F18" s="39">
        <f>+'EGRESOS. REALES 2016'!T41</f>
        <v>1917305.02</v>
      </c>
      <c r="G18" s="37">
        <f>+'EGRESOS REALES 2017'!T45</f>
        <v>9357681.25</v>
      </c>
      <c r="H18" s="38">
        <f>+Pres.Egresos2017!U45</f>
        <v>3976088.6472000005</v>
      </c>
      <c r="I18" s="37">
        <f t="shared" si="1"/>
        <v>5381592.6027999995</v>
      </c>
    </row>
    <row r="19" spans="1:9">
      <c r="A19" s="70"/>
      <c r="B19" s="39" t="s">
        <v>1</v>
      </c>
      <c r="C19" s="37"/>
      <c r="D19" s="38"/>
      <c r="E19" s="39"/>
      <c r="F19" s="39" t="s">
        <v>1</v>
      </c>
      <c r="G19" s="37"/>
      <c r="H19" s="38"/>
      <c r="I19" s="37" t="s">
        <v>1</v>
      </c>
    </row>
    <row r="20" spans="1:9">
      <c r="A20" s="70" t="s">
        <v>188</v>
      </c>
      <c r="B20" s="39">
        <f>+'EGRESOS. REALES 2016'!S45</f>
        <v>8212388.9799999986</v>
      </c>
      <c r="C20" s="37">
        <f>+'EGRESOS REALES 2017'!S49</f>
        <v>6533721.9400000004</v>
      </c>
      <c r="D20" s="38">
        <f>+Pres.Egresos2017!T50</f>
        <v>13596220.729</v>
      </c>
      <c r="E20" s="39">
        <f t="shared" si="0"/>
        <v>-7062498.7889999999</v>
      </c>
      <c r="F20" s="39">
        <f>+'EGRESOS. REALES 2016'!T45</f>
        <v>11947687.219999999</v>
      </c>
      <c r="G20" s="37">
        <f>+'EGRESOS REALES 2017'!T49</f>
        <v>17681063.030000001</v>
      </c>
      <c r="H20" s="38">
        <f>+Pres.Egresos2017!U50</f>
        <v>14461569.986300001</v>
      </c>
      <c r="I20" s="37">
        <f t="shared" si="1"/>
        <v>3219493.0437000003</v>
      </c>
    </row>
    <row r="21" spans="1:9">
      <c r="A21" s="70" t="s">
        <v>1</v>
      </c>
      <c r="B21" s="39" t="s">
        <v>1</v>
      </c>
      <c r="C21" s="37" t="s">
        <v>1</v>
      </c>
      <c r="D21" s="38"/>
      <c r="E21" s="39" t="s">
        <v>1</v>
      </c>
      <c r="F21" s="39" t="s">
        <v>1</v>
      </c>
      <c r="G21" s="37" t="s">
        <v>1</v>
      </c>
      <c r="H21" s="38"/>
      <c r="I21" s="37" t="s">
        <v>1</v>
      </c>
    </row>
    <row r="22" spans="1:9">
      <c r="A22" s="70" t="s">
        <v>206</v>
      </c>
      <c r="B22" s="39">
        <f>+'EGRESOS. REALES 2016'!S52</f>
        <v>0</v>
      </c>
      <c r="C22" s="37">
        <f>+'EGRESOS REALES 2017'!S56</f>
        <v>0</v>
      </c>
      <c r="D22" s="38">
        <f>+Pres.Egresos2017!T58</f>
        <v>7537053.1156500001</v>
      </c>
      <c r="E22" s="39">
        <f t="shared" si="0"/>
        <v>-7537053.1156500001</v>
      </c>
      <c r="F22" s="39">
        <f>+'EGRESOS. REALES 2016'!T52</f>
        <v>0</v>
      </c>
      <c r="G22" s="37">
        <f>+'EGRESOS REALES 2017'!T56</f>
        <v>0</v>
      </c>
      <c r="H22" s="38">
        <f>+Pres.Egresos2017!U58</f>
        <v>15074106.2313</v>
      </c>
      <c r="I22" s="37">
        <f t="shared" si="1"/>
        <v>-15074106.2313</v>
      </c>
    </row>
    <row r="23" spans="1:9">
      <c r="A23" s="70" t="s">
        <v>1</v>
      </c>
      <c r="B23" s="39" t="s">
        <v>1</v>
      </c>
      <c r="C23" s="37" t="s">
        <v>1</v>
      </c>
      <c r="D23" s="38"/>
      <c r="E23" s="39" t="s">
        <v>1</v>
      </c>
      <c r="F23" s="39" t="s">
        <v>1</v>
      </c>
      <c r="G23" s="37" t="s">
        <v>1</v>
      </c>
      <c r="H23" s="38"/>
      <c r="I23" s="37" t="s">
        <v>1</v>
      </c>
    </row>
    <row r="24" spans="1:9">
      <c r="A24" s="70" t="s">
        <v>207</v>
      </c>
      <c r="B24" s="39">
        <f>+'EGRESOS. REALES 2016'!S58</f>
        <v>13847215.83</v>
      </c>
      <c r="C24" s="37">
        <f>+'EGRESOS REALES 2017'!S62</f>
        <v>42341613.00999999</v>
      </c>
      <c r="D24" s="38">
        <f>+Pres.Egresos2017!T65</f>
        <v>17492315.7755</v>
      </c>
      <c r="E24" s="39">
        <f t="shared" si="0"/>
        <v>24849297.234499991</v>
      </c>
      <c r="F24" s="39">
        <f>+'EGRESOS. REALES 2016'!T58</f>
        <v>23633900.48</v>
      </c>
      <c r="G24" s="37">
        <f>+'EGRESOS REALES 2017'!T62</f>
        <v>50643423.569999993</v>
      </c>
      <c r="H24" s="38">
        <f>+Pres.Egresos2017!U65</f>
        <v>31431803.347899999</v>
      </c>
      <c r="I24" s="37">
        <f t="shared" si="1"/>
        <v>19211620.222099993</v>
      </c>
    </row>
    <row r="25" spans="1:9">
      <c r="A25" s="70" t="s">
        <v>1</v>
      </c>
      <c r="B25" s="39" t="s">
        <v>1</v>
      </c>
      <c r="C25" s="37" t="s">
        <v>1</v>
      </c>
      <c r="D25" s="38"/>
      <c r="E25" s="39" t="s">
        <v>1</v>
      </c>
      <c r="F25" s="39" t="s">
        <v>1</v>
      </c>
      <c r="G25" s="37" t="s">
        <v>1</v>
      </c>
      <c r="H25" s="38"/>
      <c r="I25" s="37" t="s">
        <v>1</v>
      </c>
    </row>
    <row r="26" spans="1:9">
      <c r="A26" s="70" t="s">
        <v>203</v>
      </c>
      <c r="B26" s="39">
        <f>+'EGRESOS. REALES 2016'!S66</f>
        <v>7101314.71</v>
      </c>
      <c r="C26" s="37">
        <f>+'EGRESOS REALES 2017'!S70</f>
        <v>5361882.3599999994</v>
      </c>
      <c r="D26" s="38">
        <f>+Pres.Egresos2017!T74</f>
        <v>8152765.3035999984</v>
      </c>
      <c r="E26" s="39">
        <f t="shared" si="0"/>
        <v>-2790882.943599999</v>
      </c>
      <c r="F26" s="39">
        <f>+'EGRESOS. REALES 2016'!T66</f>
        <v>14170780.41</v>
      </c>
      <c r="G26" s="37">
        <f>+'EGRESOS REALES 2017'!T70</f>
        <v>14044826.189999998</v>
      </c>
      <c r="H26" s="38">
        <f>+Pres.Egresos2017!U74</f>
        <v>16205585.988899998</v>
      </c>
      <c r="I26" s="37">
        <f t="shared" si="1"/>
        <v>-2160759.7989000008</v>
      </c>
    </row>
    <row r="27" spans="1:9">
      <c r="A27" s="70" t="s">
        <v>1</v>
      </c>
      <c r="B27" s="39" t="s">
        <v>1</v>
      </c>
      <c r="C27" s="37" t="s">
        <v>1</v>
      </c>
      <c r="D27" s="38"/>
      <c r="E27" s="39" t="s">
        <v>1</v>
      </c>
      <c r="F27" s="39" t="s">
        <v>1</v>
      </c>
      <c r="G27" s="37" t="s">
        <v>1</v>
      </c>
      <c r="H27" s="38"/>
      <c r="I27" s="37" t="s">
        <v>1</v>
      </c>
    </row>
    <row r="28" spans="1:9">
      <c r="A28" s="70" t="s">
        <v>17</v>
      </c>
      <c r="B28" s="39">
        <f>+'EGRESOS. REALES 2016'!S70</f>
        <v>38123044.640000001</v>
      </c>
      <c r="C28" s="37">
        <f>+'EGRESOS REALES 2017'!S74</f>
        <v>8969386.3900000006</v>
      </c>
      <c r="D28" s="38">
        <f>+Pres.Egresos2017!T79</f>
        <v>59649246.90336667</v>
      </c>
      <c r="E28" s="39">
        <f>+C28-D28</f>
        <v>-50679860.513366669</v>
      </c>
      <c r="F28" s="39">
        <f>+'EGRESOS. REALES 2016'!T70</f>
        <v>38123044.640000001</v>
      </c>
      <c r="G28" s="37">
        <f>+'EGRESOS REALES 2017'!T74</f>
        <v>17374630.020000003</v>
      </c>
      <c r="H28" s="38">
        <f>+Pres.Egresos2017!U79</f>
        <v>68007996.90336667</v>
      </c>
      <c r="I28" s="37">
        <f>+G28-H28</f>
        <v>-50633366.883366667</v>
      </c>
    </row>
    <row r="29" spans="1:9">
      <c r="A29" s="71" t="s">
        <v>1</v>
      </c>
      <c r="B29" s="45"/>
      <c r="C29" s="46"/>
      <c r="D29" s="47"/>
      <c r="E29" s="45"/>
      <c r="F29" s="71"/>
      <c r="G29" s="71"/>
      <c r="H29" s="71"/>
      <c r="I29" s="72"/>
    </row>
    <row r="30" spans="1:9">
      <c r="B30" s="48"/>
      <c r="C30" s="48"/>
      <c r="D30" s="48"/>
      <c r="E30" s="48"/>
    </row>
    <row r="31" spans="1:9">
      <c r="A31" s="73" t="s">
        <v>18</v>
      </c>
      <c r="B31" s="44">
        <f>SUM(B7:B29)</f>
        <v>158020017.71999997</v>
      </c>
      <c r="C31" s="44">
        <f t="shared" ref="C31:I31" si="2">SUM(C7:C29)</f>
        <v>172807288.23999995</v>
      </c>
      <c r="D31" s="44">
        <f t="shared" si="2"/>
        <v>201094033.7328167</v>
      </c>
      <c r="E31" s="44">
        <f t="shared" si="2"/>
        <v>-28286745.492816694</v>
      </c>
      <c r="F31" s="44">
        <f t="shared" si="2"/>
        <v>268304781.81999999</v>
      </c>
      <c r="G31" s="44">
        <f t="shared" si="2"/>
        <v>336362843.36999995</v>
      </c>
      <c r="H31" s="44">
        <f>SUM(H7:H29)</f>
        <v>337345561.41593331</v>
      </c>
      <c r="I31" s="44">
        <f t="shared" si="2"/>
        <v>-982718.04593334347</v>
      </c>
    </row>
    <row r="33" spans="1:9">
      <c r="A33" s="1" t="s">
        <v>19</v>
      </c>
      <c r="B33" s="2"/>
      <c r="C33" s="2"/>
      <c r="D33" s="2"/>
      <c r="E33" s="2"/>
      <c r="F33" s="2"/>
      <c r="G33" s="2"/>
      <c r="H33" s="2"/>
      <c r="I33" s="3"/>
    </row>
    <row r="34" spans="1:9">
      <c r="A34" s="67"/>
      <c r="B34" s="69"/>
      <c r="C34" s="69"/>
      <c r="D34" s="69"/>
      <c r="E34" s="69"/>
      <c r="F34" s="69"/>
      <c r="G34" s="69"/>
      <c r="H34" s="69"/>
      <c r="I34" s="74"/>
    </row>
    <row r="35" spans="1:9">
      <c r="A35" s="70"/>
      <c r="B35" s="75"/>
      <c r="C35" s="75"/>
      <c r="D35" s="75"/>
      <c r="E35" s="75"/>
      <c r="F35" s="75"/>
      <c r="G35" s="75"/>
      <c r="H35" s="75"/>
      <c r="I35" s="76"/>
    </row>
    <row r="36" spans="1:9">
      <c r="A36" s="70"/>
      <c r="B36" s="75"/>
      <c r="C36" s="75"/>
      <c r="D36" s="75"/>
      <c r="E36" s="75"/>
      <c r="F36" s="75"/>
      <c r="G36" s="75"/>
      <c r="H36" s="75"/>
      <c r="I36" s="76"/>
    </row>
    <row r="37" spans="1:9">
      <c r="A37" s="70"/>
      <c r="B37" s="75"/>
      <c r="C37" s="75"/>
      <c r="D37" s="75"/>
      <c r="E37" s="75"/>
      <c r="F37" s="75"/>
      <c r="G37" s="75"/>
      <c r="H37" s="75"/>
      <c r="I37" s="76"/>
    </row>
    <row r="38" spans="1:9">
      <c r="A38" s="70"/>
      <c r="B38" s="75"/>
      <c r="C38" s="75"/>
      <c r="D38" s="75"/>
      <c r="E38" s="75"/>
      <c r="F38" s="75"/>
      <c r="G38" s="75"/>
      <c r="H38" s="75"/>
      <c r="I38" s="76"/>
    </row>
    <row r="39" spans="1:9">
      <c r="A39" s="70"/>
      <c r="B39" s="75"/>
      <c r="C39" s="75"/>
      <c r="D39" s="75"/>
      <c r="E39" s="75"/>
      <c r="F39" s="75"/>
      <c r="G39" s="75"/>
      <c r="H39" s="75"/>
      <c r="I39" s="76"/>
    </row>
    <row r="40" spans="1:9">
      <c r="A40" s="70"/>
      <c r="B40" s="75"/>
      <c r="C40" s="75"/>
      <c r="D40" s="75"/>
      <c r="E40" s="75"/>
      <c r="F40" s="75"/>
      <c r="G40" s="75"/>
      <c r="H40" s="75"/>
      <c r="I40" s="76"/>
    </row>
    <row r="41" spans="1:9">
      <c r="A41" s="70"/>
      <c r="B41" s="75"/>
      <c r="C41" s="75"/>
      <c r="D41" s="75"/>
      <c r="E41" s="75"/>
      <c r="F41" s="75"/>
      <c r="G41" s="75"/>
      <c r="H41" s="75"/>
      <c r="I41" s="76"/>
    </row>
    <row r="42" spans="1:9">
      <c r="A42" s="70"/>
      <c r="B42" s="75"/>
      <c r="C42" s="75"/>
      <c r="D42" s="75"/>
      <c r="E42" s="75"/>
      <c r="F42" s="75"/>
      <c r="G42" s="75"/>
      <c r="H42" s="75"/>
      <c r="I42" s="76"/>
    </row>
    <row r="43" spans="1:9">
      <c r="A43" s="70"/>
      <c r="B43" s="75"/>
      <c r="C43" s="75"/>
      <c r="D43" s="75"/>
      <c r="E43" s="75"/>
      <c r="F43" s="75"/>
      <c r="G43" s="75"/>
      <c r="H43" s="75"/>
      <c r="I43" s="76"/>
    </row>
    <row r="44" spans="1:9">
      <c r="A44" s="70"/>
      <c r="B44" s="75"/>
      <c r="C44" s="75"/>
      <c r="D44" s="75"/>
      <c r="E44" s="75"/>
      <c r="F44" s="75"/>
      <c r="G44" s="75"/>
      <c r="H44" s="75"/>
      <c r="I44" s="76"/>
    </row>
    <row r="45" spans="1:9">
      <c r="A45" s="70"/>
      <c r="B45" s="75"/>
      <c r="C45" s="75"/>
      <c r="D45" s="75"/>
      <c r="E45" s="75"/>
      <c r="F45" s="75"/>
      <c r="G45" s="75"/>
      <c r="H45" s="75"/>
      <c r="I45" s="76"/>
    </row>
    <row r="46" spans="1:9">
      <c r="A46" s="71"/>
      <c r="B46" s="77"/>
      <c r="C46" s="77"/>
      <c r="D46" s="77"/>
      <c r="E46" s="77"/>
      <c r="F46" s="77"/>
      <c r="G46" s="77"/>
      <c r="H46" s="77"/>
      <c r="I46" s="78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39370078740157483" top="0.8" bottom="0.51181102362204722" header="0.11811023622047245" footer="0"/>
  <pageSetup scale="8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2" width="12.85546875" customWidth="1"/>
    <col min="3" max="3" width="12.28515625" customWidth="1"/>
    <col min="4" max="4" width="15.140625" customWidth="1"/>
    <col min="5" max="5" width="12.85546875" bestFit="1" customWidth="1"/>
    <col min="6" max="6" width="13.28515625" bestFit="1" customWidth="1"/>
    <col min="7" max="7" width="13.5703125" customWidth="1"/>
    <col min="8" max="8" width="15.140625" customWidth="1"/>
    <col min="9" max="9" width="19.42578125" customWidth="1"/>
  </cols>
  <sheetData>
    <row r="1" spans="1:9">
      <c r="A1" s="154" t="str">
        <f>+'Eg.x Prog.'!A1:I1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209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/>
    <row r="7" spans="1:9">
      <c r="A7" s="9" t="s">
        <v>1</v>
      </c>
      <c r="B7" s="9"/>
      <c r="C7" s="25" t="s">
        <v>1</v>
      </c>
      <c r="D7" s="10"/>
      <c r="E7" s="9"/>
      <c r="F7" s="9"/>
      <c r="G7" s="9"/>
      <c r="H7" s="9"/>
      <c r="I7" s="4"/>
    </row>
    <row r="8" spans="1:9">
      <c r="A8" s="12" t="s">
        <v>210</v>
      </c>
      <c r="B8" s="39">
        <f>+'EGRESOS. REALES 2016'!S7</f>
        <v>45382726.569999993</v>
      </c>
      <c r="C8" s="37">
        <f>+'EGRESOS REALES 2017'!S8</f>
        <v>53108003.809999995</v>
      </c>
      <c r="D8" s="38">
        <f>+Pres.Egresos2017!T7</f>
        <v>47587021.667300008</v>
      </c>
      <c r="E8" s="39">
        <f>+C8-D8</f>
        <v>5520982.1426999867</v>
      </c>
      <c r="F8" s="39">
        <f>+'EGRESOS. REALES 2016'!T7</f>
        <v>95396659.899999991</v>
      </c>
      <c r="G8" s="37">
        <f>+'EGRESOS REALES 2017'!T8</f>
        <v>102081067.34999999</v>
      </c>
      <c r="H8" s="38">
        <f>+Pres.Egresos2017!U7</f>
        <v>103783811.2746</v>
      </c>
      <c r="I8" s="37">
        <f>+G8-H8</f>
        <v>-1702743.9246000051</v>
      </c>
    </row>
    <row r="9" spans="1:9">
      <c r="A9" s="12" t="s">
        <v>1</v>
      </c>
      <c r="B9" s="39"/>
      <c r="C9" s="37" t="s">
        <v>1</v>
      </c>
      <c r="D9" s="38"/>
      <c r="E9" s="39"/>
      <c r="F9" s="36"/>
      <c r="G9" s="37" t="s">
        <v>1</v>
      </c>
      <c r="H9" s="38"/>
      <c r="I9" s="40"/>
    </row>
    <row r="10" spans="1:9">
      <c r="A10" s="12" t="s">
        <v>211</v>
      </c>
      <c r="B10" s="39">
        <f>+'EGRESOS. REALES 2016'!S8</f>
        <v>5156936.2100000009</v>
      </c>
      <c r="C10" s="37">
        <f>+'EGRESOS REALES 2017'!S9</f>
        <v>14605600.239999998</v>
      </c>
      <c r="D10" s="38">
        <f>+Pres.Egresos2017!T8</f>
        <v>5403339.3047000002</v>
      </c>
      <c r="E10" s="39">
        <f>+C10-D10</f>
        <v>9202260.9352999981</v>
      </c>
      <c r="F10" s="39">
        <f>+'EGRESOS. REALES 2016'!T8</f>
        <v>10802985.960000001</v>
      </c>
      <c r="G10" s="37">
        <f>+'EGRESOS REALES 2017'!T9</f>
        <v>33517313.859999996</v>
      </c>
      <c r="H10" s="38">
        <f>+Pres.Egresos2017!U8</f>
        <v>9959991.7847666666</v>
      </c>
      <c r="I10" s="37">
        <f>+G10-H10</f>
        <v>23557322.075233329</v>
      </c>
    </row>
    <row r="11" spans="1:9">
      <c r="A11" s="12" t="s">
        <v>1</v>
      </c>
      <c r="B11" s="39"/>
      <c r="C11" s="37" t="s">
        <v>1</v>
      </c>
      <c r="D11" s="38"/>
      <c r="E11" s="39" t="s">
        <v>1</v>
      </c>
      <c r="F11" s="36"/>
      <c r="G11" s="37" t="s">
        <v>1</v>
      </c>
      <c r="H11" s="38"/>
      <c r="I11" s="40"/>
    </row>
    <row r="12" spans="1:9">
      <c r="A12" s="12" t="s">
        <v>212</v>
      </c>
      <c r="B12" s="39">
        <f>+'EGRESOS. REALES 2016'!S9</f>
        <v>8754719.8200000003</v>
      </c>
      <c r="C12" s="37">
        <f>+'EGRESOS REALES 2017'!S10</f>
        <v>8873275.7300000004</v>
      </c>
      <c r="D12" s="38">
        <f>+Pres.Egresos2017!T9</f>
        <v>11438019.8389</v>
      </c>
      <c r="E12" s="39">
        <f>+C12-D12</f>
        <v>-2564744.1088999994</v>
      </c>
      <c r="F12" s="39">
        <f>+'EGRESOS. REALES 2016'!T9</f>
        <v>17349810.450000003</v>
      </c>
      <c r="G12" s="37">
        <f>+'EGRESOS REALES 2017'!T10</f>
        <v>16700839.010000002</v>
      </c>
      <c r="H12" s="38">
        <f>+Pres.Egresos2017!U9</f>
        <v>22826950.032299999</v>
      </c>
      <c r="I12" s="37">
        <f>+G12-H12</f>
        <v>-6126111.0222999975</v>
      </c>
    </row>
    <row r="13" spans="1:9">
      <c r="A13" s="15" t="s">
        <v>1</v>
      </c>
      <c r="B13" s="45"/>
      <c r="C13" s="46"/>
      <c r="D13" s="47"/>
      <c r="E13" s="45"/>
      <c r="F13" s="41"/>
      <c r="G13" s="41"/>
      <c r="H13" s="41"/>
      <c r="I13" s="42"/>
    </row>
    <row r="14" spans="1:9">
      <c r="B14" s="48"/>
      <c r="C14" s="48"/>
      <c r="D14" s="48"/>
      <c r="E14" s="48"/>
      <c r="F14" s="43"/>
      <c r="G14" s="43"/>
      <c r="H14" s="43"/>
      <c r="I14" s="43"/>
    </row>
    <row r="15" spans="1:9">
      <c r="A15" s="8" t="s">
        <v>18</v>
      </c>
      <c r="B15" s="44">
        <f t="shared" ref="B15:I15" si="0">SUM(B7:B13)</f>
        <v>59294382.599999994</v>
      </c>
      <c r="C15" s="44">
        <f t="shared" si="0"/>
        <v>76586879.780000001</v>
      </c>
      <c r="D15" s="44">
        <f t="shared" si="0"/>
        <v>64428380.81090001</v>
      </c>
      <c r="E15" s="44">
        <f t="shared" si="0"/>
        <v>12158498.969099985</v>
      </c>
      <c r="F15" s="44">
        <f t="shared" si="0"/>
        <v>123549456.30999999</v>
      </c>
      <c r="G15" s="44">
        <f t="shared" si="0"/>
        <v>152299220.21999997</v>
      </c>
      <c r="H15" s="44">
        <f t="shared" si="0"/>
        <v>136570753.09166667</v>
      </c>
      <c r="I15" s="44">
        <f t="shared" si="0"/>
        <v>15728467.128333326</v>
      </c>
    </row>
    <row r="17" spans="1:9">
      <c r="A17" s="1" t="s">
        <v>19</v>
      </c>
      <c r="B17" s="2"/>
      <c r="C17" s="2"/>
      <c r="D17" s="2"/>
      <c r="E17" s="2"/>
      <c r="F17" s="2"/>
      <c r="G17" s="2"/>
      <c r="H17" s="2"/>
      <c r="I17" s="3"/>
    </row>
    <row r="18" spans="1:9">
      <c r="A18" s="9"/>
      <c r="B18" s="10"/>
      <c r="C18" s="10"/>
      <c r="D18" s="10"/>
      <c r="E18" s="10"/>
      <c r="F18" s="10"/>
      <c r="G18" s="10"/>
      <c r="H18" s="10"/>
      <c r="I18" s="11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1811023622047245" top="0.39370078740157483" bottom="0.31496062992125984" header="0" footer="0"/>
  <pageSetup scale="7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+'Admón Púb.'!A1:I1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213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49"/>
      <c r="H7" s="49"/>
      <c r="I7" s="50"/>
    </row>
    <row r="8" spans="1:9">
      <c r="A8" s="12" t="s">
        <v>276</v>
      </c>
      <c r="B8" s="39">
        <f>+'EGRESOS. REALES 2016'!S12</f>
        <v>3807547.09</v>
      </c>
      <c r="C8" s="37">
        <f>+'EGRESOS REALES 2017'!S13</f>
        <v>-2659372.4699999997</v>
      </c>
      <c r="D8" s="38">
        <f>+Pres.Egresos2017!T13</f>
        <v>1624005.8513</v>
      </c>
      <c r="E8" s="39">
        <f>+C8-D8</f>
        <v>-4283378.3213</v>
      </c>
      <c r="F8" s="39">
        <f>+'EGRESOS. REALES 2016'!T12</f>
        <v>12027214.899999999</v>
      </c>
      <c r="G8" s="37">
        <f>+'EGRESOS REALES 2017'!T13</f>
        <v>3308242.83</v>
      </c>
      <c r="H8" s="38">
        <f>+Pres.Egresos2017!U13</f>
        <v>8708222.9208000004</v>
      </c>
      <c r="I8" s="37">
        <f>+G8-H8</f>
        <v>-5399980.0908000004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>
      <c r="A10" s="12" t="s">
        <v>214</v>
      </c>
      <c r="B10" s="39">
        <f>+'EGRESOS. REALES 2016'!S13</f>
        <v>10824207.689999999</v>
      </c>
      <c r="C10" s="37">
        <f>+'EGRESOS REALES 2017'!S14</f>
        <v>9022599.5299999993</v>
      </c>
      <c r="D10" s="38">
        <f>+Pres.Egresos2017!T14</f>
        <v>9389783.8500000015</v>
      </c>
      <c r="E10" s="39">
        <f>+C10-D10</f>
        <v>-367184.32000000216</v>
      </c>
      <c r="F10" s="39">
        <f>+'EGRESOS. REALES 2016'!T13</f>
        <v>18762019.369999997</v>
      </c>
      <c r="G10" s="37">
        <f>+'EGRESOS REALES 2017'!T14</f>
        <v>15419476.029999999</v>
      </c>
      <c r="H10" s="38">
        <f>+Pres.Egresos2017!U14</f>
        <v>18779567.700000003</v>
      </c>
      <c r="I10" s="37">
        <f t="shared" ref="I10:I16" si="0">+G10-H10</f>
        <v>-3360091.6700000037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215</v>
      </c>
      <c r="B12" s="39">
        <f>+'EGRESOS. REALES 2016'!S14</f>
        <v>2383923.7400000002</v>
      </c>
      <c r="C12" s="37">
        <f>+'EGRESOS REALES 2017'!S15</f>
        <v>0</v>
      </c>
      <c r="D12" s="38">
        <f>+Pres.Egresos2017!T15</f>
        <v>2955441.4592000004</v>
      </c>
      <c r="E12" s="39">
        <f>+C12-D12</f>
        <v>-2955441.4592000004</v>
      </c>
      <c r="F12" s="39">
        <f>+'EGRESOS. REALES 2016'!T14</f>
        <v>2579939.7400000002</v>
      </c>
      <c r="G12" s="37">
        <f>+'EGRESOS REALES 2017'!T15</f>
        <v>532517.47</v>
      </c>
      <c r="H12" s="38">
        <f>+Pres.Egresos2017!U15</f>
        <v>3157337.9392000004</v>
      </c>
      <c r="I12" s="37">
        <f t="shared" si="0"/>
        <v>-2624820.4692000002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216</v>
      </c>
      <c r="B14" s="39">
        <f>+'EGRESOS. REALES 2016'!S15</f>
        <v>437886.3</v>
      </c>
      <c r="C14" s="37">
        <f>+'EGRESOS REALES 2017'!S16</f>
        <v>2962987.41</v>
      </c>
      <c r="D14" s="38">
        <f>+Pres.Egresos2017!T16</f>
        <v>451022.88900000002</v>
      </c>
      <c r="E14" s="39">
        <f>+C14-D14</f>
        <v>2511964.5210000002</v>
      </c>
      <c r="F14" s="39">
        <f>+'EGRESOS. REALES 2016'!T15</f>
        <v>787820.74</v>
      </c>
      <c r="G14" s="37">
        <f>+'EGRESOS REALES 2017'!T16</f>
        <v>4599447.63</v>
      </c>
      <c r="H14" s="38">
        <f>+Pres.Egresos2017!U16</f>
        <v>811455.36220000009</v>
      </c>
      <c r="I14" s="37">
        <f t="shared" si="0"/>
        <v>3787992.2677999996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217</v>
      </c>
      <c r="B16" s="39">
        <f>+'EGRESOS. REALES 2016'!S16</f>
        <v>60512.56</v>
      </c>
      <c r="C16" s="37">
        <f>+'EGRESOS REALES 2017'!S17</f>
        <v>231641.02</v>
      </c>
      <c r="D16" s="38">
        <f>+Pres.Egresos2017!T17</f>
        <v>62327.936799999996</v>
      </c>
      <c r="E16" s="39">
        <f>+C16-D16</f>
        <v>169313.08319999999</v>
      </c>
      <c r="F16" s="39">
        <f>+'EGRESOS. REALES 2016'!T16</f>
        <v>66312.56</v>
      </c>
      <c r="G16" s="37">
        <f>+'EGRESOS REALES 2017'!T17</f>
        <v>318647.02</v>
      </c>
      <c r="H16" s="38">
        <f>+Pres.Egresos2017!U17</f>
        <v>68301.936799999996</v>
      </c>
      <c r="I16" s="37">
        <f t="shared" si="0"/>
        <v>250345.08320000002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2" t="s">
        <v>218</v>
      </c>
      <c r="B18" s="39">
        <f>+'EGRESOS. REALES 2016'!S17</f>
        <v>0</v>
      </c>
      <c r="C18" s="37">
        <f>+'EGRESOS REALES 2017'!S18</f>
        <v>0</v>
      </c>
      <c r="D18" s="38">
        <f>+Pres.Egresos2017!T18</f>
        <v>0</v>
      </c>
      <c r="E18" s="39">
        <f>+C18-D18</f>
        <v>0</v>
      </c>
      <c r="F18" s="39">
        <f>+'EGRESOS. REALES 2016'!T17</f>
        <v>0</v>
      </c>
      <c r="G18" s="37">
        <f>+'EGRESOS REALES 2017'!T18</f>
        <v>0</v>
      </c>
      <c r="H18" s="38">
        <f>+Pres.Egresos2017!U18</f>
        <v>0</v>
      </c>
      <c r="I18" s="37">
        <f>+G18-H18</f>
        <v>0</v>
      </c>
    </row>
    <row r="19" spans="1:9">
      <c r="A19" s="15" t="s">
        <v>1</v>
      </c>
      <c r="B19" s="45"/>
      <c r="C19" s="46"/>
      <c r="D19" s="47"/>
      <c r="E19" s="46" t="s">
        <v>1</v>
      </c>
      <c r="F19" s="45"/>
      <c r="G19" s="41"/>
      <c r="H19" s="41"/>
      <c r="I19" s="42"/>
    </row>
    <row r="20" spans="1:9">
      <c r="B20" s="48"/>
      <c r="C20" s="48"/>
      <c r="D20" s="48"/>
      <c r="E20" s="48"/>
      <c r="F20" s="48"/>
      <c r="G20" s="43"/>
      <c r="H20" s="43"/>
      <c r="I20" s="43"/>
    </row>
    <row r="21" spans="1:9">
      <c r="A21" s="8" t="s">
        <v>18</v>
      </c>
      <c r="B21" s="44">
        <f t="shared" ref="B21:I21" si="1">SUM(B7:B19)</f>
        <v>17514077.379999999</v>
      </c>
      <c r="C21" s="44">
        <f t="shared" si="1"/>
        <v>9557855.4899999984</v>
      </c>
      <c r="D21" s="44">
        <f t="shared" si="1"/>
        <v>14482581.986300001</v>
      </c>
      <c r="E21" s="44">
        <f t="shared" si="1"/>
        <v>-4924726.4963000026</v>
      </c>
      <c r="F21" s="44">
        <f t="shared" si="1"/>
        <v>34223307.310000002</v>
      </c>
      <c r="G21" s="44">
        <f t="shared" si="1"/>
        <v>24178330.979999997</v>
      </c>
      <c r="H21" s="44">
        <f t="shared" si="1"/>
        <v>31524885.859000001</v>
      </c>
      <c r="I21" s="44">
        <f t="shared" si="1"/>
        <v>-7346554.8790000044</v>
      </c>
    </row>
    <row r="23" spans="1:9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9">
      <c r="A24" s="9"/>
      <c r="B24" s="10"/>
      <c r="C24" s="10"/>
      <c r="D24" s="10"/>
      <c r="E24" s="10"/>
      <c r="F24" s="10"/>
      <c r="G24" s="10"/>
      <c r="H24" s="10"/>
      <c r="I24" s="11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23622047244094491" header="0" footer="0"/>
  <pageSetup scale="8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+Serv.Com.!A1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219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220</v>
      </c>
      <c r="B8" s="39">
        <f>+'EGRESOS. REALES 2016'!S20</f>
        <v>580664.4</v>
      </c>
      <c r="C8" s="37">
        <f>+'EGRESOS REALES 2017'!S21</f>
        <v>345773.25</v>
      </c>
      <c r="D8" s="38">
        <f>+Pres.Egresos2017!T22</f>
        <v>598084.33199999994</v>
      </c>
      <c r="E8" s="39">
        <f>+C8-D8</f>
        <v>-252311.08199999994</v>
      </c>
      <c r="F8" s="39">
        <f>+'EGRESOS. REALES 2016'!T20</f>
        <v>584164.4</v>
      </c>
      <c r="G8" s="37">
        <f>+'EGRESOS REALES 2017'!T21</f>
        <v>1143162.0899999999</v>
      </c>
      <c r="H8" s="38">
        <f>+Pres.Egresos2017!U22</f>
        <v>601689.33199999994</v>
      </c>
      <c r="I8" s="37">
        <f>+G8-H8</f>
        <v>541472.75799999991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>
      <c r="A10" s="12" t="s">
        <v>221</v>
      </c>
      <c r="B10" s="39">
        <f>+'EGRESOS. REALES 2016'!S21</f>
        <v>2813691.52</v>
      </c>
      <c r="C10" s="37">
        <f>+'EGRESOS REALES 2017'!S22</f>
        <v>9210156.0999999996</v>
      </c>
      <c r="D10" s="38">
        <f>+Pres.Egresos2017!T23</f>
        <v>2912439.8656000001</v>
      </c>
      <c r="E10" s="39">
        <f>+C10-D10</f>
        <v>6297716.2343999995</v>
      </c>
      <c r="F10" s="39">
        <f>+'EGRESOS. REALES 2016'!T21</f>
        <v>3816444.83</v>
      </c>
      <c r="G10" s="37">
        <f>+'EGRESOS REALES 2017'!T22</f>
        <v>14413812.539999999</v>
      </c>
      <c r="H10" s="38">
        <f>+Pres.Egresos2017!U23</f>
        <v>3930938.1749</v>
      </c>
      <c r="I10" s="37">
        <f t="shared" ref="I10:I16" si="0">+G10-H10</f>
        <v>10482874.3651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222</v>
      </c>
      <c r="B12" s="39">
        <f>+'EGRESOS. REALES 2016'!S22</f>
        <v>323202.31999999995</v>
      </c>
      <c r="C12" s="37">
        <f>+'EGRESOS REALES 2017'!S23</f>
        <v>1098880.07</v>
      </c>
      <c r="D12" s="38">
        <f>+Pres.Egresos2017!T24</f>
        <v>332898.38959999999</v>
      </c>
      <c r="E12" s="39">
        <f>+C12-D12</f>
        <v>765981.68040000007</v>
      </c>
      <c r="F12" s="39">
        <f>+'EGRESOS. REALES 2016'!T22</f>
        <v>528986.59</v>
      </c>
      <c r="G12" s="37">
        <f>+'EGRESOS REALES 2017'!T23</f>
        <v>1888311.78</v>
      </c>
      <c r="H12" s="38">
        <f>+Pres.Egresos2017!U24</f>
        <v>544856.18770000001</v>
      </c>
      <c r="I12" s="37">
        <f t="shared" si="0"/>
        <v>1343455.5923000001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223</v>
      </c>
      <c r="B14" s="39">
        <f>+'EGRESOS. REALES 2016'!S23</f>
        <v>210327.72</v>
      </c>
      <c r="C14" s="37">
        <f>+'EGRESOS REALES 2017'!S24</f>
        <v>592907.62999999989</v>
      </c>
      <c r="D14" s="38">
        <f>+Pres.Egresos2017!T25</f>
        <v>216637.55160000001</v>
      </c>
      <c r="E14" s="39">
        <f>+C14-D14</f>
        <v>376270.07839999988</v>
      </c>
      <c r="F14" s="39">
        <f>+'EGRESOS. REALES 2016'!T23</f>
        <v>241928.04</v>
      </c>
      <c r="G14" s="37">
        <f>+'EGRESOS REALES 2017'!T24</f>
        <v>1457828.71</v>
      </c>
      <c r="H14" s="38">
        <f>+Pres.Egresos2017!U25</f>
        <v>249185.8812</v>
      </c>
      <c r="I14" s="37">
        <f t="shared" si="0"/>
        <v>1208642.8288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224</v>
      </c>
      <c r="B16" s="39">
        <f>+'EGRESOS. REALES 2016'!S24</f>
        <v>54577.759999999995</v>
      </c>
      <c r="C16" s="37">
        <f>+'EGRESOS REALES 2017'!S25</f>
        <v>-23705.600000000002</v>
      </c>
      <c r="D16" s="38">
        <f>+Pres.Egresos2017!T26</f>
        <v>56215.092799999999</v>
      </c>
      <c r="E16" s="39">
        <f>+C16-D16</f>
        <v>-79920.692800000004</v>
      </c>
      <c r="F16" s="39">
        <f>+'EGRESOS. REALES 2016'!T24</f>
        <v>199577.76</v>
      </c>
      <c r="G16" s="37">
        <f>+'EGRESOS REALES 2017'!T25</f>
        <v>227441.6</v>
      </c>
      <c r="H16" s="38">
        <f>+Pres.Egresos2017!U26</f>
        <v>102565.0928</v>
      </c>
      <c r="I16" s="37">
        <f t="shared" si="0"/>
        <v>124876.50720000001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2" t="s">
        <v>17</v>
      </c>
      <c r="B18" s="39">
        <f>+'EGRESOS. REALES 2016'!S25</f>
        <v>314319.99</v>
      </c>
      <c r="C18" s="37">
        <f>+'EGRESOS REALES 2017'!S26</f>
        <v>362305.9</v>
      </c>
      <c r="D18" s="38">
        <f>+Pres.Egresos2017!T27</f>
        <v>323749.58970000001</v>
      </c>
      <c r="E18" s="39">
        <f>+C18-D18</f>
        <v>38556.310300000012</v>
      </c>
      <c r="F18" s="39">
        <f>+'EGRESOS. REALES 2016'!T25</f>
        <v>350084.32999999996</v>
      </c>
      <c r="G18" s="37">
        <f>+'EGRESOS REALES 2017'!T28</f>
        <v>336665.02999999997</v>
      </c>
      <c r="H18" s="38">
        <f>+Pres.Egresos2017!U27</f>
        <v>360586.85990000004</v>
      </c>
      <c r="I18" s="37">
        <f>+G18-H18</f>
        <v>-23921.82990000007</v>
      </c>
    </row>
    <row r="19" spans="1:9" s="120" customFormat="1">
      <c r="A19" s="12"/>
      <c r="B19" s="39"/>
      <c r="C19" s="37"/>
      <c r="D19" s="38"/>
      <c r="E19" s="39"/>
      <c r="F19" s="39"/>
      <c r="G19" s="37"/>
      <c r="H19" s="38"/>
      <c r="I19" s="37"/>
    </row>
    <row r="20" spans="1:9" s="120" customFormat="1">
      <c r="A20" s="12" t="s">
        <v>411</v>
      </c>
      <c r="B20" s="39">
        <f>+'EGRESOS. REALES 2016'!S26</f>
        <v>0</v>
      </c>
      <c r="C20" s="37">
        <f>+'EGRESOS REALES 2017'!S27</f>
        <v>380248</v>
      </c>
      <c r="D20" s="38">
        <f>+Pres.Egresos2017!T28</f>
        <v>0</v>
      </c>
      <c r="E20" s="39">
        <f>+C20-D20</f>
        <v>380248</v>
      </c>
      <c r="F20" s="39">
        <f>+'EGRESOS. REALES 2016'!T26</f>
        <v>0</v>
      </c>
      <c r="G20" s="37">
        <f>+'EGRESOS REALES 2017'!T29</f>
        <v>0</v>
      </c>
      <c r="H20" s="38">
        <f>+Pres.Egresos2017!U28</f>
        <v>0</v>
      </c>
      <c r="I20" s="37">
        <f>+G20-H20</f>
        <v>0</v>
      </c>
    </row>
    <row r="21" spans="1:9" s="120" customFormat="1">
      <c r="A21" s="12"/>
      <c r="B21" s="39"/>
      <c r="C21" s="37"/>
      <c r="D21" s="38"/>
      <c r="E21" s="39"/>
      <c r="F21" s="39"/>
      <c r="G21" s="39"/>
      <c r="H21" s="38"/>
      <c r="I21" s="37"/>
    </row>
    <row r="22" spans="1:9" s="120" customFormat="1">
      <c r="A22" s="12" t="s">
        <v>432</v>
      </c>
      <c r="B22" s="39">
        <v>0</v>
      </c>
      <c r="C22" s="37">
        <f>+'EGRESOS REALES 2017'!S28</f>
        <v>336665.02999999997</v>
      </c>
      <c r="D22" s="38">
        <v>0</v>
      </c>
      <c r="E22" s="39">
        <f>+C22-D22</f>
        <v>336665.02999999997</v>
      </c>
      <c r="F22" s="39">
        <f>+'EGRESOS. REALES 2016'!T28</f>
        <v>1726671.54</v>
      </c>
      <c r="G22" s="37">
        <f>+'EGRESOS REALES 2017'!T31</f>
        <v>803262.88</v>
      </c>
      <c r="H22" s="38">
        <v>0</v>
      </c>
      <c r="I22" s="37">
        <f>+G22-H22</f>
        <v>803262.88</v>
      </c>
    </row>
    <row r="23" spans="1:9">
      <c r="A23" s="15" t="s">
        <v>1</v>
      </c>
      <c r="B23" s="45"/>
      <c r="C23" s="46"/>
      <c r="D23" s="47"/>
      <c r="E23" s="46" t="s">
        <v>1</v>
      </c>
      <c r="F23" s="45"/>
      <c r="G23" s="45"/>
      <c r="H23" s="45" t="s">
        <v>131</v>
      </c>
      <c r="I23" s="46"/>
    </row>
    <row r="24" spans="1:9">
      <c r="B24" s="48"/>
      <c r="C24" s="48"/>
      <c r="D24" s="48"/>
      <c r="E24" s="48"/>
      <c r="F24" s="48"/>
      <c r="G24" s="48"/>
      <c r="H24" s="48"/>
      <c r="I24" s="48"/>
    </row>
    <row r="25" spans="1:9">
      <c r="A25" s="8" t="s">
        <v>18</v>
      </c>
      <c r="B25" s="44">
        <f t="shared" ref="B25:I25" si="1">SUM(B7:B23)</f>
        <v>4296783.71</v>
      </c>
      <c r="C25" s="44">
        <f t="shared" si="1"/>
        <v>12303230.380000001</v>
      </c>
      <c r="D25" s="44">
        <f t="shared" si="1"/>
        <v>4440024.8213</v>
      </c>
      <c r="E25" s="44">
        <f t="shared" si="1"/>
        <v>7863205.5586999999</v>
      </c>
      <c r="F25" s="44">
        <f t="shared" si="1"/>
        <v>7447857.4900000002</v>
      </c>
      <c r="G25" s="44">
        <f t="shared" si="1"/>
        <v>20270484.630000003</v>
      </c>
      <c r="H25" s="44">
        <f t="shared" si="1"/>
        <v>5789821.5284999982</v>
      </c>
      <c r="I25" s="44">
        <f t="shared" si="1"/>
        <v>14480663.101500001</v>
      </c>
    </row>
    <row r="26" spans="1:9">
      <c r="B26" s="48"/>
      <c r="C26" s="48"/>
      <c r="D26" s="48"/>
      <c r="E26" s="48"/>
      <c r="F26" s="48"/>
      <c r="G26" s="48"/>
      <c r="H26" s="48"/>
      <c r="I26" s="48"/>
    </row>
    <row r="27" spans="1:9">
      <c r="A27" s="1" t="s">
        <v>19</v>
      </c>
      <c r="B27" s="2"/>
      <c r="C27" s="2"/>
      <c r="D27" s="2"/>
      <c r="E27" s="2"/>
      <c r="F27" s="2"/>
      <c r="G27" s="2"/>
      <c r="H27" s="2"/>
      <c r="I27" s="3"/>
    </row>
    <row r="28" spans="1:9">
      <c r="A28" s="9"/>
      <c r="B28" s="10"/>
      <c r="C28" s="10"/>
      <c r="D28" s="10"/>
      <c r="E28" s="10"/>
      <c r="F28" s="10"/>
      <c r="G28" s="10"/>
      <c r="H28" s="10"/>
      <c r="I28" s="11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/>
      <c r="E48" s="13"/>
      <c r="F48" s="13"/>
      <c r="G48" s="13"/>
      <c r="H48" s="13"/>
      <c r="I48" s="14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5"/>
      <c r="B50" s="16"/>
      <c r="C50" s="16"/>
      <c r="D50" s="16"/>
      <c r="E50" s="16"/>
      <c r="F50" s="16"/>
      <c r="G50" s="16"/>
      <c r="H50" s="16"/>
      <c r="I50" s="17"/>
    </row>
    <row r="52" spans="1:9">
      <c r="I52" s="20" t="s">
        <v>42</v>
      </c>
    </row>
    <row r="53" spans="1:9">
      <c r="I53" s="20"/>
    </row>
    <row r="54" spans="1:9">
      <c r="I54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27559055118110237" top="0.39370078740157483" bottom="0.31496062992125984" header="0" footer="0"/>
  <pageSetup scale="8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+'des. Social'!A1:I1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225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277</v>
      </c>
      <c r="B8" s="39">
        <f>+'EGRESOS. REALES 2016'!S29</f>
        <v>480305.05999999994</v>
      </c>
      <c r="C8" s="37">
        <f>+'EGRESOS REALES 2017'!S31</f>
        <v>404657.88</v>
      </c>
      <c r="D8" s="38">
        <f>+Pres.Egresos2017!T31</f>
        <v>391714.21179999999</v>
      </c>
      <c r="E8" s="39">
        <f>+C8-D8</f>
        <v>12943.668200000015</v>
      </c>
      <c r="F8" s="39">
        <f>+'EGRESOS. REALES 2016'!T29</f>
        <v>1603653.54</v>
      </c>
      <c r="G8" s="37">
        <f>+'EGRESOS REALES 2017'!T31</f>
        <v>803262.88</v>
      </c>
      <c r="H8" s="38">
        <f>+Pres.Egresos2017!U31</f>
        <v>1053318.2524000001</v>
      </c>
      <c r="I8" s="37">
        <f>+G8-H8</f>
        <v>-250055.37240000011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>
      <c r="A10" s="12" t="s">
        <v>226</v>
      </c>
      <c r="B10" s="39">
        <f>+'EGRESOS. REALES 2016'!S30</f>
        <v>27144</v>
      </c>
      <c r="C10" s="37">
        <f>+'EGRESOS REALES 2017'!S32</f>
        <v>0</v>
      </c>
      <c r="D10" s="38">
        <f>+Pres.Egresos2017!T32</f>
        <v>27958.32</v>
      </c>
      <c r="E10" s="39">
        <f>+C10-D10</f>
        <v>-27958.32</v>
      </c>
      <c r="F10" s="39">
        <f>+'EGRESOS. REALES 2016'!T30</f>
        <v>123018</v>
      </c>
      <c r="G10" s="37">
        <f>+'EGRESOS REALES 2017'!T32</f>
        <v>0</v>
      </c>
      <c r="H10" s="38">
        <f>+Pres.Egresos2017!U32</f>
        <v>126708.54000000001</v>
      </c>
      <c r="I10" s="37">
        <f>+G10-H10</f>
        <v>-126708.54000000001</v>
      </c>
    </row>
    <row r="11" spans="1:9" s="120" customFormat="1">
      <c r="A11" s="12"/>
      <c r="B11" s="39"/>
      <c r="C11" s="37"/>
      <c r="D11" s="38"/>
      <c r="E11" s="39"/>
      <c r="F11" s="39"/>
      <c r="G11" s="39"/>
      <c r="H11" s="38"/>
      <c r="I11" s="37"/>
    </row>
    <row r="12" spans="1:9" s="120" customFormat="1">
      <c r="A12" s="12" t="s">
        <v>401</v>
      </c>
      <c r="B12" s="39">
        <v>0</v>
      </c>
      <c r="C12" s="39">
        <v>-348000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</row>
    <row r="13" spans="1:9" s="120" customFormat="1">
      <c r="A13" s="12"/>
      <c r="B13" s="39"/>
      <c r="C13" s="37"/>
      <c r="D13" s="38"/>
      <c r="E13" s="39"/>
      <c r="F13" s="39"/>
      <c r="G13" s="39"/>
      <c r="H13" s="38"/>
      <c r="I13" s="37"/>
    </row>
    <row r="14" spans="1:9" s="120" customFormat="1">
      <c r="A14" s="12" t="s">
        <v>402</v>
      </c>
      <c r="B14" s="39">
        <v>0</v>
      </c>
      <c r="C14" s="39">
        <f>+'EGRESOS REALES 2017'!S34</f>
        <v>42514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</row>
    <row r="15" spans="1:9" s="120" customFormat="1">
      <c r="A15" s="12"/>
      <c r="B15" s="39"/>
      <c r="C15" s="37"/>
      <c r="D15" s="38"/>
      <c r="E15" s="39"/>
      <c r="F15" s="39"/>
      <c r="G15" s="39"/>
      <c r="H15" s="38"/>
      <c r="I15" s="37"/>
    </row>
    <row r="16" spans="1:9">
      <c r="A16" s="15" t="s">
        <v>1</v>
      </c>
      <c r="B16" s="45"/>
      <c r="C16" s="46"/>
      <c r="D16" s="47"/>
      <c r="E16" s="46" t="s">
        <v>1</v>
      </c>
      <c r="F16" s="45"/>
      <c r="G16" s="45"/>
      <c r="H16" s="45"/>
      <c r="I16" s="46"/>
    </row>
    <row r="17" spans="1:9">
      <c r="B17" s="48"/>
      <c r="C17" s="48"/>
      <c r="D17" s="48"/>
      <c r="E17" s="48"/>
      <c r="F17" s="48"/>
      <c r="G17" s="48"/>
      <c r="H17" s="48"/>
      <c r="I17" s="48"/>
    </row>
    <row r="18" spans="1:9">
      <c r="A18" s="8" t="s">
        <v>18</v>
      </c>
      <c r="B18" s="44">
        <f t="shared" ref="B18:I18" si="0">SUM(B7:B16)</f>
        <v>507449.05999999994</v>
      </c>
      <c r="C18" s="44">
        <f t="shared" si="0"/>
        <v>99171.88</v>
      </c>
      <c r="D18" s="44">
        <f t="shared" si="0"/>
        <v>419672.5318</v>
      </c>
      <c r="E18" s="44">
        <f t="shared" si="0"/>
        <v>-15014.651799999985</v>
      </c>
      <c r="F18" s="44">
        <f t="shared" si="0"/>
        <v>1726671.54</v>
      </c>
      <c r="G18" s="44">
        <f t="shared" si="0"/>
        <v>803262.88</v>
      </c>
      <c r="H18" s="44">
        <f t="shared" si="0"/>
        <v>1180026.7924000002</v>
      </c>
      <c r="I18" s="44">
        <f t="shared" si="0"/>
        <v>-376763.91240000015</v>
      </c>
    </row>
    <row r="20" spans="1:9">
      <c r="A20" s="1" t="s">
        <v>19</v>
      </c>
      <c r="B20" s="2"/>
      <c r="C20" s="2"/>
      <c r="D20" s="2"/>
      <c r="E20" s="2"/>
      <c r="F20" s="2"/>
      <c r="G20" s="2"/>
      <c r="H20" s="2"/>
      <c r="I20" s="3"/>
    </row>
    <row r="21" spans="1:9">
      <c r="A21" s="9"/>
      <c r="B21" s="10"/>
      <c r="C21" s="10"/>
      <c r="D21" s="10"/>
      <c r="E21" s="10"/>
      <c r="F21" s="10"/>
      <c r="G21" s="10"/>
      <c r="H21" s="10"/>
      <c r="I21" s="11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/>
      <c r="E48" s="13"/>
      <c r="F48" s="13"/>
      <c r="G48" s="13"/>
      <c r="H48" s="13"/>
      <c r="I48" s="14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2"/>
      <c r="B50" s="13"/>
      <c r="C50" s="13"/>
      <c r="D50" s="13"/>
      <c r="E50" s="13"/>
      <c r="F50" s="13"/>
      <c r="G50" s="13"/>
      <c r="H50" s="13"/>
      <c r="I50" s="14"/>
    </row>
    <row r="51" spans="1:9">
      <c r="A51" s="15"/>
      <c r="B51" s="16"/>
      <c r="C51" s="16"/>
      <c r="D51" s="16"/>
      <c r="E51" s="16"/>
      <c r="F51" s="16"/>
      <c r="G51" s="16"/>
      <c r="H51" s="16"/>
      <c r="I51" s="17"/>
    </row>
    <row r="53" spans="1:9">
      <c r="I53" s="20" t="s">
        <v>42</v>
      </c>
    </row>
    <row r="54" spans="1:9">
      <c r="I54" s="20"/>
    </row>
    <row r="55" spans="1:9">
      <c r="I55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19685039370078741" top="0.39370078740157483" bottom="0.23622047244094491" header="0" footer="0"/>
  <pageSetup scale="8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+'Seg. Púb'!A1:I1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231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/>
    <row r="7" spans="1:9">
      <c r="A7" s="9" t="s">
        <v>1</v>
      </c>
      <c r="B7" s="9"/>
      <c r="C7" s="25" t="s">
        <v>1</v>
      </c>
      <c r="D7" s="10"/>
      <c r="E7" s="9"/>
      <c r="F7" s="9"/>
      <c r="G7" s="9"/>
      <c r="H7" s="9"/>
      <c r="I7" s="4"/>
    </row>
    <row r="8" spans="1:9">
      <c r="A8" s="12" t="s">
        <v>270</v>
      </c>
      <c r="B8" s="39">
        <f>+'EGRESOS. REALES 2016'!S33</f>
        <v>2686483.5900000003</v>
      </c>
      <c r="C8" s="37">
        <f>+'EGRESOS REALES 2017'!S37</f>
        <v>2776708.84</v>
      </c>
      <c r="D8" s="38">
        <f>+Pres.Egresos2017!T36</f>
        <v>2215505.9289000002</v>
      </c>
      <c r="E8" s="39">
        <f>+C8-D8</f>
        <v>561202.91109999968</v>
      </c>
      <c r="F8" s="39">
        <f>+'EGRESOS. REALES 2016'!T33</f>
        <v>4391881.66</v>
      </c>
      <c r="G8" s="37">
        <f>+'EGRESOS REALES 2017'!T37</f>
        <v>7262433.3300000001</v>
      </c>
      <c r="H8" s="38">
        <f>+Pres.Egresos2017!U36</f>
        <v>4056374.9224000005</v>
      </c>
      <c r="I8" s="37">
        <f>+G8-H8</f>
        <v>3206058.4075999996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227</v>
      </c>
      <c r="B10" s="39">
        <f>+'EGRESOS. REALES 2016'!S34</f>
        <v>2594881.9000000004</v>
      </c>
      <c r="C10" s="37">
        <f>+'EGRESOS REALES 2017'!S38</f>
        <v>-1660200.2200000004</v>
      </c>
      <c r="D10" s="38">
        <f>+Pres.Egresos2017!T37</f>
        <v>2672728.3569999998</v>
      </c>
      <c r="E10" s="39">
        <f>+C10-D10</f>
        <v>-4332928.5770000005</v>
      </c>
      <c r="F10" s="39">
        <f>+'EGRESOS. REALES 2016'!T34</f>
        <v>4541786.8600000003</v>
      </c>
      <c r="G10" s="37">
        <f>+'EGRESOS REALES 2017'!T38</f>
        <v>3701474.8899999997</v>
      </c>
      <c r="H10" s="38">
        <f>+Pres.Egresos2017!U37</f>
        <v>4578040.4643999999</v>
      </c>
      <c r="I10" s="37">
        <f t="shared" ref="I10:I18" si="0">+G10-H10</f>
        <v>-876565.57440000027</v>
      </c>
    </row>
    <row r="11" spans="1:9">
      <c r="A11" s="12"/>
      <c r="B11" s="39"/>
      <c r="C11" s="37"/>
      <c r="D11" s="38"/>
      <c r="E11" s="39" t="s">
        <v>1</v>
      </c>
      <c r="F11" s="39"/>
      <c r="G11" s="37"/>
      <c r="H11" s="38"/>
      <c r="I11" s="37" t="s">
        <v>1</v>
      </c>
    </row>
    <row r="12" spans="1:9">
      <c r="A12" s="12" t="s">
        <v>228</v>
      </c>
      <c r="B12" s="39">
        <f>+'EGRESOS. REALES 2016'!S35</f>
        <v>69358.720000000001</v>
      </c>
      <c r="C12" s="37">
        <f>+'EGRESOS REALES 2017'!S39</f>
        <v>373777.89</v>
      </c>
      <c r="D12" s="38">
        <f>+Pres.Egresos2017!T38</f>
        <v>71439.481599999999</v>
      </c>
      <c r="E12" s="39">
        <f>+C12-D12</f>
        <v>302338.40840000001</v>
      </c>
      <c r="F12" s="39">
        <f>+'EGRESOS. REALES 2016'!T35</f>
        <v>69358.720000000001</v>
      </c>
      <c r="G12" s="37">
        <f>+'EGRESOS REALES 2017'!T39</f>
        <v>563205.42000000004</v>
      </c>
      <c r="H12" s="38">
        <f>+Pres.Egresos2017!U38</f>
        <v>71439.481599999999</v>
      </c>
      <c r="I12" s="37">
        <f t="shared" si="0"/>
        <v>491765.93840000004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250</v>
      </c>
      <c r="B14" s="39">
        <f>+'EGRESOS. REALES 2016'!S36</f>
        <v>2642110.4000000004</v>
      </c>
      <c r="C14" s="37">
        <f>+'EGRESOS REALES 2017'!S40</f>
        <v>3098649.0799999996</v>
      </c>
      <c r="D14" s="38">
        <f>+Pres.Egresos2017!T39</f>
        <v>2721373.7120000003</v>
      </c>
      <c r="E14" s="39">
        <f>+C14-D14</f>
        <v>377275.36799999932</v>
      </c>
      <c r="F14" s="39">
        <f>+'EGRESOS. REALES 2016'!T36</f>
        <v>3289757.7</v>
      </c>
      <c r="G14" s="37">
        <f>+'EGRESOS REALES 2017'!T40</f>
        <v>13512116.76</v>
      </c>
      <c r="H14" s="38">
        <f>+Pres.Egresos2017!U39</f>
        <v>3388450.4310000003</v>
      </c>
      <c r="I14" s="37">
        <f t="shared" si="0"/>
        <v>10123666.329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229</v>
      </c>
      <c r="B16" s="39">
        <f>+'EGRESOS. REALES 2016'!S37</f>
        <v>0</v>
      </c>
      <c r="C16" s="37">
        <f>+'EGRESOS REALES 2017'!S41</f>
        <v>87790.97</v>
      </c>
      <c r="D16" s="38">
        <f>+Pres.Egresos2017!T40</f>
        <v>0</v>
      </c>
      <c r="E16" s="39">
        <f>+C16-D16</f>
        <v>87790.97</v>
      </c>
      <c r="F16" s="39">
        <f>+'EGRESOS. REALES 2016'!T37</f>
        <v>0</v>
      </c>
      <c r="G16" s="37">
        <f>+'EGRESOS REALES 2017'!T41</f>
        <v>87790.97</v>
      </c>
      <c r="H16" s="38">
        <f>+Pres.Egresos2017!U40</f>
        <v>0</v>
      </c>
      <c r="I16" s="37">
        <f t="shared" si="0"/>
        <v>87790.97</v>
      </c>
    </row>
    <row r="17" spans="1:9">
      <c r="A17" s="12" t="s">
        <v>1</v>
      </c>
      <c r="B17" s="39"/>
      <c r="C17" s="37" t="s">
        <v>1</v>
      </c>
      <c r="D17" s="38"/>
      <c r="E17" s="39" t="s">
        <v>1</v>
      </c>
      <c r="F17" s="39"/>
      <c r="G17" s="37" t="s">
        <v>1</v>
      </c>
      <c r="H17" s="38"/>
      <c r="I17" s="37" t="s">
        <v>1</v>
      </c>
    </row>
    <row r="18" spans="1:9">
      <c r="A18" s="12" t="s">
        <v>230</v>
      </c>
      <c r="B18" s="39">
        <f>+'EGRESOS. REALES 2016'!S38</f>
        <v>298111.01</v>
      </c>
      <c r="C18" s="37">
        <f>+'EGRESOS REALES 2017'!S42</f>
        <v>-45342.59</v>
      </c>
      <c r="D18" s="38">
        <f>+Pres.Egresos2017!T41</f>
        <v>356072.15359999996</v>
      </c>
      <c r="E18" s="39">
        <f>+C18-D18</f>
        <v>-401414.74359999993</v>
      </c>
      <c r="F18" s="39">
        <f>+'EGRESOS. REALES 2016'!T38</f>
        <v>626144.98</v>
      </c>
      <c r="G18" s="37">
        <f>+'EGRESOS REALES 2017'!T42</f>
        <v>389740.62</v>
      </c>
      <c r="H18" s="38">
        <f>+Pres.Egresos2017!U41</f>
        <v>644929.32939999993</v>
      </c>
      <c r="I18" s="37">
        <f t="shared" si="0"/>
        <v>-255188.70939999993</v>
      </c>
    </row>
    <row r="19" spans="1:9">
      <c r="A19" s="12"/>
      <c r="B19" s="39"/>
      <c r="C19" s="37"/>
      <c r="D19" s="38"/>
      <c r="E19" s="39" t="s">
        <v>1</v>
      </c>
      <c r="F19" s="39"/>
      <c r="G19" s="37"/>
      <c r="H19" s="38"/>
      <c r="I19" s="37" t="s">
        <v>1</v>
      </c>
    </row>
    <row r="20" spans="1:9">
      <c r="A20" s="12" t="s">
        <v>17</v>
      </c>
      <c r="B20" s="39">
        <f>+'EGRESOS. REALES 2016'!S39</f>
        <v>213965.02</v>
      </c>
      <c r="C20" s="37">
        <f>+'EGRESOS REALES 2017'!S43</f>
        <v>1251325.4399999999</v>
      </c>
      <c r="D20" s="38">
        <f>+Pres.Egresos2017!T42</f>
        <v>220383.9706</v>
      </c>
      <c r="E20" s="39">
        <f>+C20-D20</f>
        <v>1030941.4693999999</v>
      </c>
      <c r="F20" s="39">
        <f>+'EGRESOS. REALES 2016'!T39</f>
        <v>372513.02</v>
      </c>
      <c r="G20" s="37">
        <f>+'EGRESOS REALES 2017'!T43</f>
        <v>1820692.19</v>
      </c>
      <c r="H20" s="38">
        <f>+Pres.Egresos2017!U42</f>
        <v>383688.4106</v>
      </c>
      <c r="I20" s="37">
        <f>+G20-H20</f>
        <v>1437003.7793999999</v>
      </c>
    </row>
    <row r="21" spans="1:9">
      <c r="A21" s="15" t="s">
        <v>1</v>
      </c>
      <c r="B21" s="45"/>
      <c r="C21" s="46"/>
      <c r="D21" s="47"/>
      <c r="E21" s="46" t="s">
        <v>1</v>
      </c>
      <c r="F21" s="45"/>
      <c r="G21" s="45"/>
      <c r="H21" s="45"/>
      <c r="I21" s="46"/>
    </row>
    <row r="22" spans="1:9">
      <c r="B22" s="48"/>
      <c r="C22" s="48"/>
      <c r="D22" s="48"/>
      <c r="E22" s="48"/>
      <c r="F22" s="48"/>
      <c r="G22" s="48"/>
      <c r="H22" s="48"/>
      <c r="I22" s="48"/>
    </row>
    <row r="23" spans="1:9">
      <c r="A23" s="8" t="s">
        <v>18</v>
      </c>
      <c r="B23" s="44">
        <f t="shared" ref="B23:I23" si="1">SUM(B7:B21)</f>
        <v>8504910.6400000006</v>
      </c>
      <c r="C23" s="44">
        <f t="shared" si="1"/>
        <v>5882709.4099999983</v>
      </c>
      <c r="D23" s="44">
        <f t="shared" si="1"/>
        <v>8257503.6036999999</v>
      </c>
      <c r="E23" s="44">
        <f t="shared" si="1"/>
        <v>-2374794.1937000016</v>
      </c>
      <c r="F23" s="44">
        <f t="shared" si="1"/>
        <v>13291442.940000001</v>
      </c>
      <c r="G23" s="44">
        <f t="shared" si="1"/>
        <v>27337454.18</v>
      </c>
      <c r="H23" s="44">
        <f t="shared" si="1"/>
        <v>13122923.039399998</v>
      </c>
      <c r="I23" s="44">
        <f t="shared" si="1"/>
        <v>14214531.1406</v>
      </c>
    </row>
    <row r="25" spans="1:9">
      <c r="A25" s="1" t="s">
        <v>19</v>
      </c>
      <c r="B25" s="2"/>
      <c r="C25" s="2"/>
      <c r="D25" s="2"/>
      <c r="E25" s="2"/>
      <c r="F25" s="2"/>
      <c r="G25" s="2"/>
      <c r="H25" s="2"/>
      <c r="I25" s="3"/>
    </row>
    <row r="26" spans="1:9">
      <c r="A26" s="9"/>
      <c r="B26" s="10"/>
      <c r="C26" s="10"/>
      <c r="D26" s="10"/>
      <c r="E26" s="10"/>
      <c r="F26" s="10"/>
      <c r="G26" s="10"/>
      <c r="H26" s="10"/>
      <c r="I26" s="11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5"/>
      <c r="B43" s="16"/>
      <c r="C43" s="16"/>
      <c r="D43" s="16"/>
      <c r="E43" s="16"/>
      <c r="F43" s="16"/>
      <c r="G43" s="16"/>
      <c r="H43" s="16"/>
      <c r="I43" s="17"/>
    </row>
    <row r="45" spans="1:9">
      <c r="I45" s="20" t="s">
        <v>42</v>
      </c>
    </row>
    <row r="46" spans="1:9">
      <c r="I46" s="20"/>
    </row>
    <row r="47" spans="1:9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7559055118110237" right="0.27559055118110237" top="0.39370078740157483" bottom="0.51181102362204722" header="0" footer="0"/>
  <pageSetup scale="8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+'Mttoy cons.de act.'!A1:I1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234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232</v>
      </c>
      <c r="B8" s="39">
        <f>+'EGRESOS. REALES 2016'!S42</f>
        <v>618450.16999999993</v>
      </c>
      <c r="C8" s="37">
        <f>+'EGRESOS REALES 2017'!S46</f>
        <v>5170837.5999999996</v>
      </c>
      <c r="D8" s="38">
        <f>+Pres.Egresos2017!T46</f>
        <v>2638268.1517000003</v>
      </c>
      <c r="E8" s="39">
        <f>+C8-D8</f>
        <v>2532569.4482999993</v>
      </c>
      <c r="F8" s="39">
        <f>+'EGRESOS. REALES 2016'!T42</f>
        <v>1917305.02</v>
      </c>
      <c r="G8" s="37">
        <f>+'EGRESOS REALES 2017'!T46</f>
        <v>9357681.25</v>
      </c>
      <c r="H8" s="38">
        <f>+Pres.Egresos2017!U46</f>
        <v>3976088.6472000005</v>
      </c>
      <c r="I8" s="37">
        <f>+G8-H8</f>
        <v>5381592.6027999995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233</v>
      </c>
      <c r="B10" s="39">
        <f>+'EGRESOS. REALES 2016'!S43</f>
        <v>0</v>
      </c>
      <c r="C10" s="37">
        <f>+'EGRESOS REALES 2017'!S47</f>
        <v>0</v>
      </c>
      <c r="D10" s="38">
        <f>+Pres.Egresos2017!T47</f>
        <v>0</v>
      </c>
      <c r="E10" s="39">
        <f>+C10-D10</f>
        <v>0</v>
      </c>
      <c r="F10" s="39">
        <f>+'EGRESOS. REALES 2016'!T43</f>
        <v>0</v>
      </c>
      <c r="G10" s="37">
        <f>+'EGRESOS REALES 2017'!T47</f>
        <v>0</v>
      </c>
      <c r="H10" s="38">
        <f>+Pres.Egresos2017!U47</f>
        <v>0</v>
      </c>
      <c r="I10" s="37">
        <f>+G10-H10</f>
        <v>0</v>
      </c>
    </row>
    <row r="11" spans="1:9">
      <c r="A11" s="19"/>
      <c r="B11" s="39"/>
      <c r="C11" s="46"/>
      <c r="D11" s="38"/>
      <c r="E11" s="39"/>
      <c r="F11" s="39"/>
      <c r="G11" s="39"/>
      <c r="H11" s="39"/>
      <c r="I11" s="37"/>
    </row>
    <row r="12" spans="1:9">
      <c r="A12" s="13" t="s">
        <v>1</v>
      </c>
      <c r="B12" s="55"/>
      <c r="C12" s="38"/>
      <c r="D12" s="55"/>
      <c r="E12" s="55" t="s">
        <v>1</v>
      </c>
      <c r="F12" s="55"/>
      <c r="G12" s="55"/>
      <c r="H12" s="55"/>
      <c r="I12" s="55"/>
    </row>
    <row r="13" spans="1:9">
      <c r="A13" s="8" t="s">
        <v>18</v>
      </c>
      <c r="B13" s="44">
        <f t="shared" ref="B13:I13" si="0">SUM(B7:B12)</f>
        <v>618450.16999999993</v>
      </c>
      <c r="C13" s="44">
        <f t="shared" si="0"/>
        <v>5170837.5999999996</v>
      </c>
      <c r="D13" s="44">
        <f t="shared" si="0"/>
        <v>2638268.1517000003</v>
      </c>
      <c r="E13" s="44">
        <f t="shared" si="0"/>
        <v>2532569.4482999993</v>
      </c>
      <c r="F13" s="44">
        <f t="shared" si="0"/>
        <v>1917305.02</v>
      </c>
      <c r="G13" s="44">
        <f t="shared" si="0"/>
        <v>9357681.25</v>
      </c>
      <c r="H13" s="44">
        <f t="shared" si="0"/>
        <v>3976088.6472000005</v>
      </c>
      <c r="I13" s="44">
        <f t="shared" si="0"/>
        <v>5381592.6027999995</v>
      </c>
    </row>
    <row r="14" spans="1:9">
      <c r="A14" s="1" t="s">
        <v>1</v>
      </c>
      <c r="B14" s="48"/>
      <c r="C14" s="48"/>
      <c r="D14" s="48"/>
      <c r="E14" s="48"/>
      <c r="F14" s="48"/>
      <c r="G14" s="48"/>
      <c r="H14" s="48"/>
      <c r="I14" s="48"/>
    </row>
    <row r="15" spans="1:9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>
      <c r="A16" s="12"/>
      <c r="B16" s="10"/>
      <c r="C16" s="10"/>
      <c r="D16" s="10"/>
      <c r="E16" s="10"/>
      <c r="F16" s="10"/>
      <c r="G16" s="10"/>
      <c r="H16" s="10"/>
      <c r="I16" s="11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47244094488188981" header="0" footer="0"/>
  <pageSetup scale="8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+Adq.!A1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235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236</v>
      </c>
      <c r="B8" s="39">
        <f>+'EGRESOS. REALES 2016'!S46</f>
        <v>8212388.9799999986</v>
      </c>
      <c r="C8" s="37">
        <f>+'EGRESOS REALES 2017'!S50</f>
        <v>6533721.9400000004</v>
      </c>
      <c r="D8" s="38">
        <f>+Pres.Egresos2017!T51</f>
        <v>13596220.729</v>
      </c>
      <c r="E8" s="39">
        <f>+C8-D8</f>
        <v>-7062498.7889999999</v>
      </c>
      <c r="F8" s="39">
        <f>+'EGRESOS. REALES 2016'!T46</f>
        <v>11947687.219999999</v>
      </c>
      <c r="G8" s="37">
        <f>+'EGRESOS REALES 2017'!T50</f>
        <v>17681063.030000001</v>
      </c>
      <c r="H8" s="38">
        <f>+Pres.Egresos2017!U51</f>
        <v>14461569.986300001</v>
      </c>
      <c r="I8" s="37">
        <f>+G8-H8</f>
        <v>3219493.0437000003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237</v>
      </c>
      <c r="B10" s="39">
        <f>+'EGRESOS. REALES 2016'!S47</f>
        <v>0</v>
      </c>
      <c r="C10" s="37">
        <f>+'EGRESOS REALES 2017'!S51</f>
        <v>0</v>
      </c>
      <c r="D10" s="38">
        <f>+Pres.Egresos2017!T52</f>
        <v>0</v>
      </c>
      <c r="E10" s="39">
        <f>+C10-D10</f>
        <v>0</v>
      </c>
      <c r="F10" s="39">
        <f>+'EGRESOS. REALES 2016'!T47</f>
        <v>0</v>
      </c>
      <c r="G10" s="37">
        <f>+'EGRESOS REALES 2017'!T51</f>
        <v>0</v>
      </c>
      <c r="H10" s="38">
        <f>+Pres.Egresos2017!U52</f>
        <v>0</v>
      </c>
      <c r="I10" s="37">
        <f>+G10-H10</f>
        <v>0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238</v>
      </c>
      <c r="B12" s="39">
        <f>+'EGRESOS. REALES 2016'!S48</f>
        <v>0</v>
      </c>
      <c r="C12" s="37">
        <f>+'EGRESOS REALES 2017'!S52</f>
        <v>0</v>
      </c>
      <c r="D12" s="38">
        <f>+Pres.Egresos2017!T53</f>
        <v>0</v>
      </c>
      <c r="E12" s="39">
        <f>+C12-D12</f>
        <v>0</v>
      </c>
      <c r="F12" s="39">
        <f>+'EGRESOS. REALES 2016'!T48</f>
        <v>0</v>
      </c>
      <c r="G12" s="37">
        <f>+'EGRESOS REALES 2017'!T52</f>
        <v>0</v>
      </c>
      <c r="H12" s="38">
        <f>+Pres.Egresos2017!U53</f>
        <v>0</v>
      </c>
      <c r="I12" s="37">
        <f>+G12-H12</f>
        <v>0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239</v>
      </c>
      <c r="B14" s="39">
        <f>+'EGRESOS. REALES 2016'!S49</f>
        <v>0</v>
      </c>
      <c r="C14" s="37">
        <f>+'EGRESOS REALES 2017'!S53</f>
        <v>0</v>
      </c>
      <c r="D14" s="38">
        <f>+Pres.Egresos2017!T54</f>
        <v>0</v>
      </c>
      <c r="E14" s="39">
        <f>+C14-D14</f>
        <v>0</v>
      </c>
      <c r="F14" s="39">
        <f>+'EGRESOS. REALES 2016'!T49</f>
        <v>0</v>
      </c>
      <c r="G14" s="37">
        <f>+'EGRESOS REALES 2017'!T53</f>
        <v>0</v>
      </c>
      <c r="H14" s="38">
        <f>+Pres.Egresos2017!U54</f>
        <v>0</v>
      </c>
      <c r="I14" s="37">
        <f>+G14-H14</f>
        <v>0</v>
      </c>
    </row>
    <row r="15" spans="1:9">
      <c r="A15" s="12"/>
      <c r="B15" s="39" t="s">
        <v>1</v>
      </c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278</v>
      </c>
      <c r="B16" s="39">
        <f>+'EGRESOS. REALES 2016'!S50</f>
        <v>0</v>
      </c>
      <c r="C16" s="37">
        <f>+'EGRESOS REALES 2017'!S54</f>
        <v>0</v>
      </c>
      <c r="D16" s="38">
        <f>+Pres.Egresos2017!T55</f>
        <v>0</v>
      </c>
      <c r="E16" s="39">
        <f>+C16-D16</f>
        <v>0</v>
      </c>
      <c r="F16" s="39">
        <f>+'EGRESOS. REALES 2016'!T50</f>
        <v>0</v>
      </c>
      <c r="G16" s="37">
        <f>+'EGRESOS REALES 2017'!T54</f>
        <v>0</v>
      </c>
      <c r="H16" s="38">
        <f>+Pres.Egresos2017!U55</f>
        <v>0</v>
      </c>
      <c r="I16" s="37">
        <f>+G16-H16</f>
        <v>0</v>
      </c>
    </row>
    <row r="17" spans="1:9">
      <c r="A17" s="19"/>
      <c r="B17" s="39"/>
      <c r="C17" s="37"/>
      <c r="D17" s="38"/>
      <c r="E17" s="39"/>
      <c r="F17" s="39"/>
      <c r="G17" s="39"/>
      <c r="H17" s="39"/>
      <c r="I17" s="37"/>
    </row>
    <row r="18" spans="1:9">
      <c r="B18" s="55"/>
      <c r="C18" s="55"/>
      <c r="D18" s="55"/>
      <c r="E18" s="55" t="s">
        <v>1</v>
      </c>
      <c r="F18" s="55"/>
      <c r="G18" s="55"/>
      <c r="H18" s="55"/>
      <c r="I18" s="55"/>
    </row>
    <row r="19" spans="1:9">
      <c r="A19" s="8" t="s">
        <v>18</v>
      </c>
      <c r="B19" s="56">
        <f t="shared" ref="B19:I19" si="0">SUM(B7:B18)</f>
        <v>8212388.9799999986</v>
      </c>
      <c r="C19" s="56">
        <f t="shared" si="0"/>
        <v>6533721.9400000004</v>
      </c>
      <c r="D19" s="56">
        <f>SUM(D7:D18)</f>
        <v>13596220.729</v>
      </c>
      <c r="E19" s="56">
        <f t="shared" si="0"/>
        <v>-7062498.7889999999</v>
      </c>
      <c r="F19" s="56">
        <f t="shared" si="0"/>
        <v>11947687.219999999</v>
      </c>
      <c r="G19" s="56">
        <f t="shared" si="0"/>
        <v>17681063.030000001</v>
      </c>
      <c r="H19" s="56">
        <f t="shared" si="0"/>
        <v>14461569.986300001</v>
      </c>
      <c r="I19" s="56">
        <f t="shared" si="0"/>
        <v>3219493.0437000003</v>
      </c>
    </row>
    <row r="20" spans="1:9">
      <c r="A20" s="1" t="s">
        <v>1</v>
      </c>
      <c r="B20" s="48"/>
      <c r="C20" s="48"/>
      <c r="D20" s="48"/>
      <c r="E20" s="48"/>
      <c r="F20" s="48"/>
      <c r="G20" s="48"/>
      <c r="H20" s="48"/>
      <c r="I20" s="48"/>
    </row>
    <row r="21" spans="1:9">
      <c r="A21" s="1" t="s">
        <v>19</v>
      </c>
      <c r="B21" s="2"/>
      <c r="C21" s="2"/>
      <c r="D21" s="2"/>
      <c r="E21" s="2"/>
      <c r="F21" s="2"/>
      <c r="G21" s="2"/>
      <c r="H21" s="2"/>
      <c r="I21" s="3"/>
    </row>
    <row r="22" spans="1:9">
      <c r="A22" s="12"/>
      <c r="B22" s="10"/>
      <c r="C22" s="10"/>
      <c r="D22" s="10"/>
      <c r="E22" s="10"/>
      <c r="F22" s="10"/>
      <c r="G22" s="10"/>
      <c r="H22" s="10"/>
      <c r="I22" s="11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5"/>
      <c r="B43" s="16"/>
      <c r="C43" s="16"/>
      <c r="D43" s="16"/>
      <c r="E43" s="16"/>
      <c r="F43" s="16"/>
      <c r="G43" s="16"/>
      <c r="H43" s="16"/>
      <c r="I43" s="17"/>
    </row>
    <row r="45" spans="1:9">
      <c r="I45" s="20" t="s">
        <v>42</v>
      </c>
    </row>
    <row r="46" spans="1:9">
      <c r="I46" s="20"/>
    </row>
    <row r="47" spans="1:9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27559055118110237" top="0.39370078740157483" bottom="0.47244094488188981" header="0" footer="0"/>
  <pageSetup scale="8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+DES.UR.ECO!A1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247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B6" s="48"/>
      <c r="C6" s="48"/>
      <c r="D6" s="48"/>
      <c r="E6" s="48"/>
      <c r="F6" s="48"/>
      <c r="G6" s="48"/>
      <c r="H6" s="48"/>
      <c r="I6" s="48"/>
    </row>
    <row r="7" spans="1:9">
      <c r="A7" s="9" t="s">
        <v>1</v>
      </c>
      <c r="B7" s="51"/>
      <c r="C7" s="53" t="s">
        <v>1</v>
      </c>
      <c r="D7" s="52"/>
      <c r="E7" s="51"/>
      <c r="F7" s="51"/>
      <c r="G7" s="51"/>
      <c r="H7" s="51"/>
      <c r="I7" s="53"/>
    </row>
    <row r="8" spans="1:9">
      <c r="A8" s="12" t="s">
        <v>240</v>
      </c>
      <c r="B8" s="39">
        <f>+'EGRESOS. REALES 2016'!S53</f>
        <v>0</v>
      </c>
      <c r="C8" s="37">
        <f>+'EGRESOS REALES 2017'!S57</f>
        <v>0</v>
      </c>
      <c r="D8" s="38">
        <f>+Pres.Egresos2017!T59</f>
        <v>0</v>
      </c>
      <c r="E8" s="39">
        <f>+C8-D8</f>
        <v>0</v>
      </c>
      <c r="F8" s="39">
        <f>+'EGRESOS. REALES 2016'!T53</f>
        <v>0</v>
      </c>
      <c r="G8" s="37">
        <f>+'EGRESOS REALES 2017'!T57</f>
        <v>0</v>
      </c>
      <c r="H8" s="38">
        <f>+Pres.Egresos2017!U59</f>
        <v>0</v>
      </c>
      <c r="I8" s="37">
        <f>+G8-H8</f>
        <v>0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36" t="s">
        <v>410</v>
      </c>
      <c r="B10" s="39">
        <v>0</v>
      </c>
      <c r="C10" s="37">
        <f>+'EGRESOS REALES 2017'!S58</f>
        <v>0</v>
      </c>
      <c r="D10" s="38">
        <f>+Pres.Egresos2017!T60</f>
        <v>0</v>
      </c>
      <c r="E10" s="39">
        <f>+C10-D10</f>
        <v>0</v>
      </c>
      <c r="F10" s="39">
        <v>0</v>
      </c>
      <c r="G10" s="37">
        <f>+'EGRESOS REALES 2017'!T58</f>
        <v>0</v>
      </c>
      <c r="H10" s="38">
        <f>+Pres.Egresos2017!U60</f>
        <v>0</v>
      </c>
      <c r="I10" s="37">
        <f>+G10-H10</f>
        <v>0</v>
      </c>
    </row>
    <row r="11" spans="1:9">
      <c r="A11" s="12"/>
      <c r="B11" s="39" t="s">
        <v>1</v>
      </c>
      <c r="C11" s="37"/>
      <c r="D11" s="38"/>
      <c r="E11" s="39"/>
      <c r="F11" s="39" t="s">
        <v>1</v>
      </c>
      <c r="G11" s="37"/>
      <c r="H11" s="38"/>
      <c r="I11" s="37" t="s">
        <v>1</v>
      </c>
    </row>
    <row r="12" spans="1:9">
      <c r="A12" s="12" t="s">
        <v>241</v>
      </c>
      <c r="B12" s="39">
        <f>+'EGRESOS. REALES 2016'!S55</f>
        <v>0</v>
      </c>
      <c r="C12" s="37">
        <f>+'EGRESOS REALES 2017'!S59</f>
        <v>0</v>
      </c>
      <c r="D12" s="38">
        <f>+Pres.Egresos2017!T61</f>
        <v>0</v>
      </c>
      <c r="E12" s="39">
        <f>+C12-D12</f>
        <v>0</v>
      </c>
      <c r="F12" s="39">
        <f>+'EGRESOS. REALES 2016'!T55</f>
        <v>0</v>
      </c>
      <c r="G12" s="37">
        <f>+'EGRESOS REALES 2017'!T59</f>
        <v>0</v>
      </c>
      <c r="H12" s="38">
        <f>+Pres.Egresos2017!U61</f>
        <v>0</v>
      </c>
      <c r="I12" s="37">
        <f>+G12-H12</f>
        <v>0</v>
      </c>
    </row>
    <row r="13" spans="1:9">
      <c r="A13" s="12"/>
      <c r="B13" s="39"/>
      <c r="C13" s="37"/>
      <c r="D13" s="38"/>
      <c r="E13" s="39"/>
      <c r="F13" s="39"/>
      <c r="G13" s="37"/>
      <c r="H13" s="38"/>
      <c r="I13" s="37"/>
    </row>
    <row r="14" spans="1:9">
      <c r="A14" s="22" t="s">
        <v>281</v>
      </c>
      <c r="B14" s="39">
        <f>+'EGRESOS. REALES 2016'!S56</f>
        <v>0</v>
      </c>
      <c r="C14" s="37">
        <f>+'EGRESOS REALES 2017'!S60</f>
        <v>0</v>
      </c>
      <c r="D14" s="38">
        <f>+Pres.Egresos2017!T62</f>
        <v>7537053.1156500001</v>
      </c>
      <c r="E14" s="39">
        <f>+C14-D14</f>
        <v>-7537053.1156500001</v>
      </c>
      <c r="F14" s="39">
        <f>+'EGRESOS. REALES 2016'!T56</f>
        <v>0</v>
      </c>
      <c r="G14" s="37">
        <f>+'EGRESOS REALES 2017'!T60</f>
        <v>0</v>
      </c>
      <c r="H14" s="38">
        <f>+Pres.Egresos2017!U62</f>
        <v>15074106.2313</v>
      </c>
      <c r="I14" s="37">
        <f>+G14-H14</f>
        <v>-15074106.2313</v>
      </c>
    </row>
    <row r="15" spans="1:9">
      <c r="A15" s="22"/>
      <c r="B15" s="39"/>
      <c r="C15" s="37"/>
      <c r="D15" s="38"/>
      <c r="E15" s="39"/>
      <c r="F15" s="39"/>
      <c r="G15" s="37"/>
      <c r="H15" s="38"/>
      <c r="I15" s="37"/>
    </row>
    <row r="16" spans="1:9">
      <c r="A16" s="19"/>
      <c r="B16" s="39"/>
      <c r="C16" s="46"/>
      <c r="D16" s="38"/>
      <c r="E16" s="37" t="s">
        <v>1</v>
      </c>
      <c r="F16" s="39"/>
      <c r="G16" s="39"/>
      <c r="H16" s="39"/>
      <c r="I16" s="37"/>
    </row>
    <row r="17" spans="1:9">
      <c r="A17" s="31" t="s">
        <v>1</v>
      </c>
      <c r="B17" s="55"/>
      <c r="C17" s="55"/>
      <c r="D17" s="55"/>
      <c r="E17" s="55"/>
      <c r="F17" s="55"/>
      <c r="G17" s="55"/>
      <c r="H17" s="55"/>
      <c r="I17" s="55"/>
    </row>
    <row r="18" spans="1:9">
      <c r="A18" s="34" t="s">
        <v>18</v>
      </c>
      <c r="B18" s="56">
        <f t="shared" ref="B18:I18" si="0">SUM(B7:B16)</f>
        <v>0</v>
      </c>
      <c r="C18" s="56">
        <f t="shared" si="0"/>
        <v>0</v>
      </c>
      <c r="D18" s="56">
        <f t="shared" si="0"/>
        <v>7537053.1156500001</v>
      </c>
      <c r="E18" s="56">
        <f t="shared" si="0"/>
        <v>-7537053.1156500001</v>
      </c>
      <c r="F18" s="56">
        <f t="shared" si="0"/>
        <v>0</v>
      </c>
      <c r="G18" s="56">
        <f t="shared" si="0"/>
        <v>0</v>
      </c>
      <c r="H18" s="56">
        <f t="shared" si="0"/>
        <v>15074106.2313</v>
      </c>
      <c r="I18" s="56">
        <f t="shared" si="0"/>
        <v>-15074106.2313</v>
      </c>
    </row>
    <row r="19" spans="1:9">
      <c r="A19" s="1" t="s">
        <v>1</v>
      </c>
    </row>
    <row r="20" spans="1:9">
      <c r="A20" s="1" t="s">
        <v>19</v>
      </c>
      <c r="B20" s="2"/>
      <c r="C20" s="2"/>
      <c r="D20" s="2"/>
      <c r="E20" s="2"/>
      <c r="F20" s="2"/>
      <c r="G20" s="2"/>
      <c r="H20" s="2"/>
      <c r="I20" s="3"/>
    </row>
    <row r="21" spans="1:9">
      <c r="A21" s="12"/>
      <c r="B21" s="10"/>
      <c r="C21" s="10"/>
      <c r="D21" s="10"/>
      <c r="E21" s="10"/>
      <c r="F21" s="10"/>
      <c r="G21" s="10"/>
      <c r="H21" s="10"/>
      <c r="I21" s="11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5"/>
      <c r="B41" s="16"/>
      <c r="C41" s="16"/>
      <c r="D41" s="16"/>
      <c r="E41" s="16"/>
      <c r="F41" s="16"/>
      <c r="G41" s="16"/>
      <c r="H41" s="16"/>
      <c r="I41" s="17"/>
    </row>
    <row r="43" spans="1:9">
      <c r="I43" s="20" t="s">
        <v>42</v>
      </c>
    </row>
    <row r="44" spans="1:9">
      <c r="I44" s="20"/>
    </row>
    <row r="45" spans="1:9">
      <c r="I45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23622047244094491" top="0.47244094488188981" bottom="0.31496062992125984" header="0" footer="0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6"/>
  <sheetViews>
    <sheetView zoomScale="90" zoomScaleNormal="90" workbookViewId="0">
      <pane xSplit="1" topLeftCell="C1" activePane="topRight" state="frozen"/>
      <selection activeCell="A41" sqref="A41"/>
      <selection pane="topRight" activeCell="A139" sqref="A139"/>
    </sheetView>
  </sheetViews>
  <sheetFormatPr baseColWidth="10" defaultRowHeight="12"/>
  <cols>
    <col min="1" max="1" width="40.85546875" style="48" customWidth="1"/>
    <col min="2" max="2" width="12.28515625" style="48" bestFit="1" customWidth="1"/>
    <col min="3" max="3" width="13.140625" style="48" bestFit="1" customWidth="1"/>
    <col min="4" max="4" width="13.42578125" style="48" bestFit="1" customWidth="1"/>
    <col min="5" max="5" width="12.5703125" style="48" bestFit="1" customWidth="1"/>
    <col min="6" max="6" width="13.140625" style="48" bestFit="1" customWidth="1"/>
    <col min="7" max="7" width="13.42578125" style="48" bestFit="1" customWidth="1"/>
    <col min="8" max="8" width="13.140625" style="48" bestFit="1" customWidth="1"/>
    <col min="9" max="9" width="13.28515625" style="48" bestFit="1" customWidth="1"/>
    <col min="10" max="11" width="13.42578125" style="48" bestFit="1" customWidth="1"/>
    <col min="12" max="12" width="12.42578125" style="48" bestFit="1" customWidth="1"/>
    <col min="13" max="13" width="13.42578125" style="48" bestFit="1" customWidth="1"/>
    <col min="14" max="14" width="2.7109375" style="48" customWidth="1"/>
    <col min="15" max="15" width="14" style="48" bestFit="1" customWidth="1"/>
    <col min="16" max="16" width="10.42578125" style="88" customWidth="1"/>
    <col min="17" max="17" width="12.42578125" style="88" bestFit="1" customWidth="1"/>
    <col min="18" max="26" width="11.5703125" style="48" bestFit="1" customWidth="1"/>
    <col min="27" max="16384" width="11.42578125" style="48"/>
  </cols>
  <sheetData>
    <row r="2" spans="1:25" ht="15.75">
      <c r="A2" s="145" t="s">
        <v>332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25">
      <c r="A3" s="149" t="s">
        <v>300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25">
      <c r="A4" s="150" t="s">
        <v>334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25">
      <c r="B5" s="107" t="s">
        <v>119</v>
      </c>
      <c r="C5" s="107" t="s">
        <v>120</v>
      </c>
      <c r="D5" s="107" t="s">
        <v>121</v>
      </c>
      <c r="E5" s="107" t="s">
        <v>122</v>
      </c>
      <c r="F5" s="107" t="s">
        <v>123</v>
      </c>
      <c r="G5" s="107" t="s">
        <v>124</v>
      </c>
      <c r="H5" s="107" t="s">
        <v>125</v>
      </c>
      <c r="I5" s="107" t="s">
        <v>126</v>
      </c>
      <c r="J5" s="107" t="s">
        <v>127</v>
      </c>
      <c r="K5" s="107" t="s">
        <v>128</v>
      </c>
      <c r="L5" s="107" t="s">
        <v>129</v>
      </c>
      <c r="M5" s="107" t="s">
        <v>130</v>
      </c>
      <c r="N5" s="138"/>
      <c r="O5" s="107" t="s">
        <v>18</v>
      </c>
      <c r="R5" s="148" t="s">
        <v>256</v>
      </c>
      <c r="S5" s="148"/>
      <c r="T5" s="147" t="s">
        <v>257</v>
      </c>
      <c r="U5" s="147"/>
      <c r="V5" s="146" t="s">
        <v>258</v>
      </c>
      <c r="W5" s="146"/>
      <c r="X5" s="92" t="s">
        <v>259</v>
      </c>
      <c r="Y5" s="92" t="s">
        <v>18</v>
      </c>
    </row>
    <row r="6" spans="1:25">
      <c r="R6" s="89"/>
      <c r="S6" s="89"/>
      <c r="T6" s="88"/>
      <c r="U6" s="88"/>
      <c r="V6" s="90"/>
      <c r="W6" s="89"/>
      <c r="X6" s="88"/>
      <c r="Y6" s="88"/>
    </row>
    <row r="7" spans="1:25">
      <c r="A7" s="61" t="s">
        <v>6</v>
      </c>
      <c r="B7" s="129">
        <f t="shared" ref="B7:M7" si="0">SUM(B8+B9-B12-B13+B14+B15+B16+B17+B18+B19)</f>
        <v>51425924.788499989</v>
      </c>
      <c r="C7" s="61">
        <f>SUM(C8+C9-C12-C13+C14+C15+C16+C17+C18+C19)</f>
        <v>19674882.011</v>
      </c>
      <c r="D7" s="61">
        <f>SUM(D8+D9-D12-D13+D14+D15+D16+D17+D18+D19)</f>
        <v>8163948.6589999981</v>
      </c>
      <c r="E7" s="61">
        <f t="shared" si="0"/>
        <v>9072742.3794999979</v>
      </c>
      <c r="F7" s="61">
        <f t="shared" si="0"/>
        <v>9694251.0474999994</v>
      </c>
      <c r="G7" s="61">
        <f t="shared" si="0"/>
        <v>15649674.11875</v>
      </c>
      <c r="H7" s="61">
        <f>SUM(H8+H9-H12-H13+H14+H15+H16+H17+H18+H19)</f>
        <v>7447575.3389999997</v>
      </c>
      <c r="I7" s="61">
        <f t="shared" si="0"/>
        <v>7874492.0722499993</v>
      </c>
      <c r="J7" s="61">
        <f t="shared" si="0"/>
        <v>10675659.878249999</v>
      </c>
      <c r="K7" s="61">
        <f t="shared" si="0"/>
        <v>12261927.728</v>
      </c>
      <c r="L7" s="61">
        <f t="shared" si="0"/>
        <v>13254475.438749999</v>
      </c>
      <c r="M7" s="61">
        <f t="shared" si="0"/>
        <v>14154497.844749998</v>
      </c>
      <c r="N7" s="61"/>
      <c r="O7" s="106">
        <f>SUM(B7:M7)</f>
        <v>179350051.30524996</v>
      </c>
      <c r="R7" s="94">
        <f>R9-R12-R13+R14+R15+R16+R17+R18+R19</f>
        <v>79264755.458499998</v>
      </c>
      <c r="S7" s="94">
        <f>R7</f>
        <v>79264755.458499998</v>
      </c>
      <c r="T7" s="87">
        <f>SUM(E7:G7)</f>
        <v>34416667.54575</v>
      </c>
      <c r="U7" s="95">
        <f>SUM(S7:T7)</f>
        <v>113681423.00424999</v>
      </c>
      <c r="V7" s="96">
        <f>SUM(H7:J7)</f>
        <v>25997727.289499998</v>
      </c>
      <c r="W7" s="94">
        <f>SUM(U7:V7)</f>
        <v>139679150.29374999</v>
      </c>
      <c r="X7" s="87">
        <f>SUM(K7:M7)</f>
        <v>39670901.011500001</v>
      </c>
      <c r="Y7" s="95">
        <f>SUM(W7:X7)</f>
        <v>179350051.30524999</v>
      </c>
    </row>
    <row r="8" spans="1:25">
      <c r="A8" s="48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O8" s="48">
        <f t="shared" ref="O8:O13" si="1">SUM(B8:M8)</f>
        <v>0</v>
      </c>
      <c r="R8" s="89">
        <f>R9-R12-R13</f>
        <v>53162836.734499991</v>
      </c>
      <c r="S8" s="94">
        <f t="shared" ref="S8:S71" si="2">R8</f>
        <v>53162836.734499991</v>
      </c>
      <c r="T8" s="88">
        <f>T9-T12-T13</f>
        <v>6465557.8837499991</v>
      </c>
      <c r="U8" s="97">
        <f>SUM(S8:T8)</f>
        <v>59628394.61824999</v>
      </c>
      <c r="V8" s="90">
        <f>V9-V12-V13</f>
        <v>5373922.4594999999</v>
      </c>
      <c r="W8" s="89">
        <f>SUM(U8:V8)</f>
        <v>65002317.07774999</v>
      </c>
      <c r="X8" s="88">
        <f>X9-X12-X13</f>
        <v>7373935.1364999991</v>
      </c>
      <c r="Y8" s="97">
        <f>SUM(W8:X8)</f>
        <v>72376252.214249983</v>
      </c>
    </row>
    <row r="9" spans="1:25">
      <c r="A9" s="48" t="s">
        <v>50</v>
      </c>
      <c r="B9" s="48">
        <v>37001044.499999993</v>
      </c>
      <c r="C9" s="48">
        <v>13335216.3595</v>
      </c>
      <c r="D9" s="48">
        <v>2826575.8749999995</v>
      </c>
      <c r="E9" s="48">
        <v>3275518.1874999995</v>
      </c>
      <c r="F9" s="48">
        <v>1273310.8624999998</v>
      </c>
      <c r="G9" s="48">
        <v>1916728.83375</v>
      </c>
      <c r="H9" s="48">
        <v>2851040.165</v>
      </c>
      <c r="I9" s="48">
        <v>1374017.1945</v>
      </c>
      <c r="J9" s="48">
        <v>1148865.0999999999</v>
      </c>
      <c r="K9" s="48">
        <v>2097539.2334999996</v>
      </c>
      <c r="L9" s="48">
        <v>1815799.7999999998</v>
      </c>
      <c r="M9" s="48">
        <v>3460596.1029999997</v>
      </c>
      <c r="O9" s="48">
        <f t="shared" si="1"/>
        <v>72376252.214249983</v>
      </c>
      <c r="R9" s="89">
        <f t="shared" ref="R9:R14" si="3">SUM(B9:D9)</f>
        <v>53162836.734499991</v>
      </c>
      <c r="S9" s="94">
        <f t="shared" si="2"/>
        <v>53162836.734499991</v>
      </c>
      <c r="T9" s="88">
        <f t="shared" ref="T9:T84" si="4">SUM(E9:G9)</f>
        <v>6465557.8837499991</v>
      </c>
      <c r="U9" s="97">
        <f t="shared" ref="U9:U72" si="5">SUM(S9:T9)</f>
        <v>59628394.61824999</v>
      </c>
      <c r="V9" s="90">
        <f t="shared" ref="V9:V76" si="6">SUM(H9:J9)</f>
        <v>5373922.4594999999</v>
      </c>
      <c r="W9" s="89">
        <f t="shared" ref="W9:W19" si="7">SUM(U9:V9)</f>
        <v>65002317.07774999</v>
      </c>
      <c r="X9" s="88">
        <f t="shared" ref="X9:X84" si="8">SUM(K9:M9)</f>
        <v>7373935.1364999991</v>
      </c>
      <c r="Y9" s="97">
        <f t="shared" ref="Y9:Y19" si="9">SUM(W9:X9)</f>
        <v>72376252.214249983</v>
      </c>
    </row>
    <row r="10" spans="1:25">
      <c r="A10" s="48" t="s">
        <v>309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O10" s="48">
        <f t="shared" si="1"/>
        <v>0</v>
      </c>
      <c r="R10" s="89">
        <f t="shared" si="3"/>
        <v>0</v>
      </c>
      <c r="S10" s="94">
        <f t="shared" si="2"/>
        <v>0</v>
      </c>
      <c r="T10" s="88">
        <f t="shared" si="4"/>
        <v>0</v>
      </c>
      <c r="U10" s="97">
        <f t="shared" si="5"/>
        <v>0</v>
      </c>
      <c r="V10" s="90">
        <f t="shared" si="6"/>
        <v>0</v>
      </c>
      <c r="W10" s="89">
        <f t="shared" si="7"/>
        <v>0</v>
      </c>
      <c r="X10" s="88">
        <f t="shared" si="8"/>
        <v>0</v>
      </c>
      <c r="Y10" s="97">
        <f t="shared" si="9"/>
        <v>0</v>
      </c>
    </row>
    <row r="11" spans="1:25">
      <c r="A11" s="48" t="s">
        <v>310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O11" s="48">
        <f t="shared" si="1"/>
        <v>0</v>
      </c>
      <c r="R11" s="89">
        <f t="shared" si="3"/>
        <v>0</v>
      </c>
      <c r="S11" s="94">
        <f t="shared" si="2"/>
        <v>0</v>
      </c>
      <c r="T11" s="88">
        <f t="shared" si="4"/>
        <v>0</v>
      </c>
      <c r="U11" s="97">
        <f>SUM(S11:T11)</f>
        <v>0</v>
      </c>
      <c r="V11" s="90">
        <f t="shared" si="6"/>
        <v>0</v>
      </c>
      <c r="W11" s="89">
        <f t="shared" si="7"/>
        <v>0</v>
      </c>
      <c r="X11" s="88">
        <f t="shared" si="8"/>
        <v>0</v>
      </c>
      <c r="Y11" s="97">
        <f t="shared" si="9"/>
        <v>0</v>
      </c>
    </row>
    <row r="12" spans="1:25">
      <c r="A12" s="48" t="s">
        <v>307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O12" s="48">
        <f t="shared" si="1"/>
        <v>0</v>
      </c>
      <c r="R12" s="89">
        <f t="shared" si="3"/>
        <v>0</v>
      </c>
      <c r="S12" s="94">
        <f t="shared" si="2"/>
        <v>0</v>
      </c>
      <c r="T12" s="88">
        <f t="shared" ref="T12:T19" si="10">SUM(E12:G12)</f>
        <v>0</v>
      </c>
      <c r="U12" s="97">
        <f t="shared" si="5"/>
        <v>0</v>
      </c>
      <c r="V12" s="90">
        <f t="shared" si="6"/>
        <v>0</v>
      </c>
      <c r="W12" s="89">
        <f t="shared" si="7"/>
        <v>0</v>
      </c>
      <c r="X12" s="88">
        <f t="shared" si="8"/>
        <v>0</v>
      </c>
      <c r="Y12" s="97">
        <f t="shared" si="9"/>
        <v>0</v>
      </c>
    </row>
    <row r="13" spans="1:25">
      <c r="A13" s="48" t="s">
        <v>306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O13" s="48">
        <f t="shared" si="1"/>
        <v>0</v>
      </c>
      <c r="R13" s="89">
        <f t="shared" si="3"/>
        <v>0</v>
      </c>
      <c r="S13" s="94">
        <f t="shared" si="2"/>
        <v>0</v>
      </c>
      <c r="T13" s="88">
        <f t="shared" si="10"/>
        <v>0</v>
      </c>
      <c r="U13" s="97">
        <f t="shared" si="5"/>
        <v>0</v>
      </c>
      <c r="V13" s="90">
        <f t="shared" si="6"/>
        <v>0</v>
      </c>
      <c r="W13" s="89">
        <f t="shared" si="7"/>
        <v>0</v>
      </c>
      <c r="X13" s="88">
        <f t="shared" si="8"/>
        <v>0</v>
      </c>
      <c r="Y13" s="97">
        <f t="shared" si="9"/>
        <v>0</v>
      </c>
    </row>
    <row r="14" spans="1:25">
      <c r="A14" s="48" t="s">
        <v>51</v>
      </c>
      <c r="B14" s="48">
        <v>14384743.256499998</v>
      </c>
      <c r="C14" s="48">
        <v>5958419.8227499994</v>
      </c>
      <c r="D14" s="48">
        <v>5284800.328999999</v>
      </c>
      <c r="E14" s="48">
        <v>5745374.0954999989</v>
      </c>
      <c r="F14" s="48">
        <v>8354099.9247499993</v>
      </c>
      <c r="G14" s="48">
        <v>13620613.895</v>
      </c>
      <c r="H14" s="48">
        <v>4570460.1682500001</v>
      </c>
      <c r="I14" s="48">
        <v>6450935.817999999</v>
      </c>
      <c r="J14" s="48">
        <v>9465794.8552499991</v>
      </c>
      <c r="K14" s="48">
        <v>10120001.925249999</v>
      </c>
      <c r="L14" s="48">
        <v>11368337.668499999</v>
      </c>
      <c r="M14" s="48">
        <v>10631086.420749998</v>
      </c>
      <c r="O14" s="48">
        <f t="shared" ref="O14:O21" si="11">SUM(B14:M14)</f>
        <v>105954668.17949998</v>
      </c>
      <c r="R14" s="89">
        <f t="shared" si="3"/>
        <v>25627963.408249997</v>
      </c>
      <c r="S14" s="94">
        <f>R14</f>
        <v>25627963.408249997</v>
      </c>
      <c r="T14" s="88">
        <f t="shared" si="10"/>
        <v>27720087.915249996</v>
      </c>
      <c r="U14" s="97">
        <f t="shared" si="5"/>
        <v>53348051.323499992</v>
      </c>
      <c r="V14" s="90">
        <f t="shared" si="6"/>
        <v>20487190.841499999</v>
      </c>
      <c r="W14" s="89">
        <f t="shared" si="7"/>
        <v>73835242.164999992</v>
      </c>
      <c r="X14" s="88">
        <f t="shared" si="8"/>
        <v>32119426.0145</v>
      </c>
      <c r="Y14" s="97">
        <f t="shared" si="9"/>
        <v>105954668.17949998</v>
      </c>
    </row>
    <row r="15" spans="1:25">
      <c r="A15" s="48" t="s">
        <v>52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O15" s="48">
        <f t="shared" si="11"/>
        <v>0</v>
      </c>
      <c r="R15" s="89">
        <f t="shared" ref="R15:R84" si="12">SUM(B15:D15)</f>
        <v>0</v>
      </c>
      <c r="S15" s="94">
        <f t="shared" si="2"/>
        <v>0</v>
      </c>
      <c r="T15" s="88">
        <f t="shared" si="10"/>
        <v>0</v>
      </c>
      <c r="U15" s="97">
        <f t="shared" si="5"/>
        <v>0</v>
      </c>
      <c r="V15" s="90">
        <f t="shared" si="6"/>
        <v>0</v>
      </c>
      <c r="W15" s="89">
        <f t="shared" si="7"/>
        <v>0</v>
      </c>
      <c r="X15" s="88">
        <f t="shared" si="8"/>
        <v>0</v>
      </c>
      <c r="Y15" s="97">
        <f t="shared" si="9"/>
        <v>0</v>
      </c>
    </row>
    <row r="16" spans="1:25">
      <c r="A16" s="48" t="s">
        <v>53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O16" s="48">
        <f t="shared" si="11"/>
        <v>0</v>
      </c>
      <c r="R16" s="89">
        <f t="shared" si="12"/>
        <v>0</v>
      </c>
      <c r="S16" s="94">
        <f t="shared" si="2"/>
        <v>0</v>
      </c>
      <c r="T16" s="88">
        <f t="shared" si="10"/>
        <v>0</v>
      </c>
      <c r="U16" s="97">
        <f t="shared" si="5"/>
        <v>0</v>
      </c>
      <c r="V16" s="90">
        <f t="shared" si="6"/>
        <v>0</v>
      </c>
      <c r="W16" s="89">
        <f t="shared" si="7"/>
        <v>0</v>
      </c>
      <c r="X16" s="88">
        <f t="shared" si="8"/>
        <v>0</v>
      </c>
      <c r="Y16" s="97">
        <f t="shared" si="9"/>
        <v>0</v>
      </c>
    </row>
    <row r="17" spans="1:25">
      <c r="A17" s="48" t="s">
        <v>54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O17" s="48">
        <f t="shared" si="11"/>
        <v>0</v>
      </c>
      <c r="R17" s="89">
        <f t="shared" si="12"/>
        <v>0</v>
      </c>
      <c r="S17" s="94">
        <f t="shared" si="2"/>
        <v>0</v>
      </c>
      <c r="T17" s="88">
        <f t="shared" si="10"/>
        <v>0</v>
      </c>
      <c r="U17" s="97">
        <f t="shared" si="5"/>
        <v>0</v>
      </c>
      <c r="V17" s="90">
        <f t="shared" si="6"/>
        <v>0</v>
      </c>
      <c r="W17" s="89">
        <f t="shared" si="7"/>
        <v>0</v>
      </c>
      <c r="X17" s="88">
        <f t="shared" si="8"/>
        <v>0</v>
      </c>
      <c r="Y17" s="97">
        <f t="shared" si="9"/>
        <v>0</v>
      </c>
    </row>
    <row r="18" spans="1:25">
      <c r="A18" s="48" t="s">
        <v>55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O18" s="48">
        <f t="shared" si="11"/>
        <v>0</v>
      </c>
      <c r="R18" s="89">
        <f t="shared" si="12"/>
        <v>0</v>
      </c>
      <c r="S18" s="94">
        <f t="shared" si="2"/>
        <v>0</v>
      </c>
      <c r="T18" s="88">
        <f t="shared" si="10"/>
        <v>0</v>
      </c>
      <c r="U18" s="97">
        <f t="shared" si="5"/>
        <v>0</v>
      </c>
      <c r="V18" s="90">
        <f t="shared" si="6"/>
        <v>0</v>
      </c>
      <c r="W18" s="89">
        <f t="shared" si="7"/>
        <v>0</v>
      </c>
      <c r="X18" s="88">
        <f t="shared" si="8"/>
        <v>0</v>
      </c>
      <c r="Y18" s="97">
        <f t="shared" si="9"/>
        <v>0</v>
      </c>
    </row>
    <row r="19" spans="1:25" ht="11.25" customHeight="1">
      <c r="A19" s="48" t="s">
        <v>56</v>
      </c>
      <c r="B19" s="48">
        <v>40137.031999999999</v>
      </c>
      <c r="C19" s="48">
        <v>381245.82874999999</v>
      </c>
      <c r="D19" s="48">
        <v>52572.454999999994</v>
      </c>
      <c r="E19" s="48">
        <v>51850.096499999992</v>
      </c>
      <c r="F19" s="48">
        <v>66840.260249999992</v>
      </c>
      <c r="G19" s="48">
        <v>112331.39</v>
      </c>
      <c r="H19" s="48">
        <v>26075.005749999997</v>
      </c>
      <c r="I19" s="48">
        <v>49539.059749999993</v>
      </c>
      <c r="J19" s="48">
        <v>60999.922999999995</v>
      </c>
      <c r="K19" s="48">
        <v>44386.56925</v>
      </c>
      <c r="L19" s="48">
        <v>70337.970249999998</v>
      </c>
      <c r="M19" s="48">
        <v>62815.320999999989</v>
      </c>
      <c r="O19" s="48">
        <f t="shared" si="11"/>
        <v>1019130.9115000002</v>
      </c>
      <c r="R19" s="89">
        <f>SUM(B19:D19)</f>
        <v>473955.31575000001</v>
      </c>
      <c r="S19" s="94">
        <f t="shared" si="2"/>
        <v>473955.31575000001</v>
      </c>
      <c r="T19" s="88">
        <f t="shared" si="10"/>
        <v>231021.74674999999</v>
      </c>
      <c r="U19" s="97">
        <f t="shared" si="5"/>
        <v>704977.0625</v>
      </c>
      <c r="V19" s="90">
        <f t="shared" si="6"/>
        <v>136613.98849999998</v>
      </c>
      <c r="W19" s="89">
        <f t="shared" si="7"/>
        <v>841591.05099999998</v>
      </c>
      <c r="X19" s="88">
        <f t="shared" si="8"/>
        <v>177539.86049999998</v>
      </c>
      <c r="Y19" s="97">
        <f t="shared" si="9"/>
        <v>1019130.9114999999</v>
      </c>
    </row>
    <row r="20" spans="1:25" hidden="1">
      <c r="A20" s="48" t="s">
        <v>308</v>
      </c>
      <c r="B20" s="48">
        <v>31258.44</v>
      </c>
      <c r="C20" s="48">
        <v>6891.73</v>
      </c>
      <c r="D20" s="48">
        <v>8187.47</v>
      </c>
      <c r="E20" s="48">
        <v>2244.37</v>
      </c>
      <c r="F20" s="48">
        <v>18938.61</v>
      </c>
      <c r="G20" s="48">
        <v>3220.81</v>
      </c>
      <c r="H20" s="48">
        <v>4440.33</v>
      </c>
      <c r="I20" s="48">
        <v>1759.27</v>
      </c>
      <c r="J20" s="48">
        <v>2490.54</v>
      </c>
      <c r="K20" s="48">
        <v>927</v>
      </c>
      <c r="L20" s="48">
        <v>927</v>
      </c>
      <c r="M20" s="48">
        <v>927</v>
      </c>
      <c r="O20" s="48">
        <f t="shared" si="11"/>
        <v>82212.569999999992</v>
      </c>
      <c r="R20" s="89"/>
      <c r="S20" s="94">
        <f t="shared" si="2"/>
        <v>0</v>
      </c>
      <c r="T20" s="88"/>
      <c r="U20" s="97">
        <f t="shared" si="5"/>
        <v>0</v>
      </c>
      <c r="V20" s="90"/>
      <c r="W20" s="89"/>
      <c r="X20" s="88"/>
      <c r="Y20" s="97"/>
    </row>
    <row r="21" spans="1:25" hidden="1">
      <c r="A21" s="48" t="s">
        <v>306</v>
      </c>
      <c r="B21" s="48">
        <v>31213.119999999999</v>
      </c>
      <c r="C21" s="48">
        <v>6190.3</v>
      </c>
      <c r="D21" s="48">
        <v>8184.38</v>
      </c>
      <c r="E21" s="48">
        <v>2243.34</v>
      </c>
      <c r="F21" s="48">
        <v>18855.18</v>
      </c>
      <c r="G21" s="48">
        <v>2252.61</v>
      </c>
      <c r="H21" s="48">
        <v>4274.5</v>
      </c>
      <c r="I21" s="48">
        <v>947.5</v>
      </c>
      <c r="J21" s="48">
        <v>1473.93</v>
      </c>
      <c r="K21" s="48">
        <v>790.01</v>
      </c>
      <c r="L21" s="48">
        <v>790.01</v>
      </c>
      <c r="M21" s="48">
        <v>790.01</v>
      </c>
      <c r="O21" s="48">
        <f t="shared" si="11"/>
        <v>78004.889999999985</v>
      </c>
      <c r="R21" s="89"/>
      <c r="S21" s="94">
        <f t="shared" si="2"/>
        <v>0</v>
      </c>
      <c r="T21" s="88"/>
      <c r="U21" s="97">
        <f t="shared" si="5"/>
        <v>0</v>
      </c>
      <c r="V21" s="90"/>
      <c r="W21" s="89"/>
      <c r="X21" s="88"/>
      <c r="Y21" s="97"/>
    </row>
    <row r="22" spans="1:25">
      <c r="O22" s="48" t="s">
        <v>1</v>
      </c>
      <c r="R22" s="89"/>
      <c r="S22" s="94"/>
      <c r="T22" s="88"/>
      <c r="U22" s="97"/>
      <c r="V22" s="90"/>
      <c r="W22" s="89" t="s">
        <v>1</v>
      </c>
      <c r="X22" s="88"/>
      <c r="Y22" s="97" t="s">
        <v>1</v>
      </c>
    </row>
    <row r="23" spans="1:25">
      <c r="A23" s="61" t="s">
        <v>7</v>
      </c>
      <c r="B23" s="129">
        <f>SUM(B24:B36)</f>
        <v>3037871.4864999996</v>
      </c>
      <c r="C23" s="61">
        <f>SUM(C24:C36)</f>
        <v>3529207.4607499996</v>
      </c>
      <c r="D23" s="61">
        <f>SUM(D24:D36)</f>
        <v>3619693.2102499995</v>
      </c>
      <c r="E23" s="61">
        <f>SUM(E24:E36)</f>
        <v>3123790.4407499996</v>
      </c>
      <c r="F23" s="61">
        <f t="shared" ref="F23:L23" si="13">SUM(F24:F36)</f>
        <v>5429303.3734999998</v>
      </c>
      <c r="G23" s="61">
        <f t="shared" si="13"/>
        <v>3546329.2350000003</v>
      </c>
      <c r="H23" s="61">
        <f t="shared" si="13"/>
        <v>3832923.8372499999</v>
      </c>
      <c r="I23" s="61">
        <f t="shared" si="13"/>
        <v>22229408.40275</v>
      </c>
      <c r="J23" s="61">
        <f>SUM(J24:J36)</f>
        <v>1321252.9312499997</v>
      </c>
      <c r="K23" s="61">
        <f>SUM(K24:K36)</f>
        <v>5985420.701749986</v>
      </c>
      <c r="L23" s="61">
        <f t="shared" si="13"/>
        <v>2982740.5475000222</v>
      </c>
      <c r="M23" s="61">
        <f>SUM(M24:M36)</f>
        <v>4510882.4327499997</v>
      </c>
      <c r="N23" s="61"/>
      <c r="O23" s="106">
        <f>SUM(B23:M23)</f>
        <v>63148824.06000001</v>
      </c>
      <c r="R23" s="94">
        <f>SUM(B23:D23)</f>
        <v>10186772.157499999</v>
      </c>
      <c r="S23" s="94">
        <f t="shared" si="2"/>
        <v>10186772.157499999</v>
      </c>
      <c r="T23" s="87">
        <f t="shared" si="4"/>
        <v>12099423.049249999</v>
      </c>
      <c r="U23" s="97">
        <f t="shared" si="5"/>
        <v>22286195.206749998</v>
      </c>
      <c r="V23" s="96">
        <f t="shared" si="6"/>
        <v>27383585.171250001</v>
      </c>
      <c r="W23" s="94">
        <f t="shared" ref="W23:Y85" si="14">SUM(U23:V23)</f>
        <v>49669780.377999999</v>
      </c>
      <c r="X23" s="87">
        <f t="shared" si="8"/>
        <v>13479043.682000007</v>
      </c>
      <c r="Y23" s="95">
        <f t="shared" si="14"/>
        <v>63148824.060000002</v>
      </c>
    </row>
    <row r="24" spans="1:25">
      <c r="A24" s="48" t="s">
        <v>57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O24" s="48">
        <f t="shared" ref="O24:O35" si="15">SUM(B24:M24)</f>
        <v>0</v>
      </c>
      <c r="R24" s="89">
        <f t="shared" si="12"/>
        <v>0</v>
      </c>
      <c r="S24" s="94">
        <f t="shared" si="2"/>
        <v>0</v>
      </c>
      <c r="T24" s="88">
        <f t="shared" si="4"/>
        <v>0</v>
      </c>
      <c r="U24" s="97">
        <f t="shared" si="5"/>
        <v>0</v>
      </c>
      <c r="V24" s="90">
        <f t="shared" si="6"/>
        <v>0</v>
      </c>
      <c r="W24" s="89">
        <f t="shared" si="14"/>
        <v>0</v>
      </c>
      <c r="X24" s="88">
        <f t="shared" si="8"/>
        <v>0</v>
      </c>
      <c r="Y24" s="97">
        <f t="shared" si="14"/>
        <v>0</v>
      </c>
    </row>
    <row r="25" spans="1:25">
      <c r="A25" s="48" t="s">
        <v>58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O25" s="48">
        <f t="shared" si="15"/>
        <v>0</v>
      </c>
      <c r="R25" s="89">
        <f>SUM(B25:D25)</f>
        <v>0</v>
      </c>
      <c r="S25" s="94">
        <f t="shared" si="2"/>
        <v>0</v>
      </c>
      <c r="T25" s="88">
        <f t="shared" si="4"/>
        <v>0</v>
      </c>
      <c r="U25" s="97">
        <f t="shared" si="5"/>
        <v>0</v>
      </c>
      <c r="V25" s="90">
        <f t="shared" si="6"/>
        <v>0</v>
      </c>
      <c r="W25" s="89">
        <f t="shared" si="14"/>
        <v>0</v>
      </c>
      <c r="X25" s="88">
        <f t="shared" si="8"/>
        <v>0</v>
      </c>
      <c r="Y25" s="97">
        <f t="shared" si="14"/>
        <v>0</v>
      </c>
    </row>
    <row r="26" spans="1:25">
      <c r="A26" s="48" t="s">
        <v>59</v>
      </c>
      <c r="B26" s="48">
        <v>939529.26799999992</v>
      </c>
      <c r="C26" s="48">
        <v>1852315.2609999999</v>
      </c>
      <c r="D26" s="48">
        <v>2799472.7429999998</v>
      </c>
      <c r="E26" s="48">
        <v>1446243.0712499998</v>
      </c>
      <c r="F26" s="48">
        <v>4619446.0662500001</v>
      </c>
      <c r="G26" s="48">
        <v>2997667.2349999999</v>
      </c>
      <c r="H26" s="48">
        <v>3212840.6675</v>
      </c>
      <c r="I26" s="48">
        <v>21640774.170249999</v>
      </c>
      <c r="J26" s="48">
        <v>918470.02799999982</v>
      </c>
      <c r="K26" s="48">
        <v>5277973.2559999861</v>
      </c>
      <c r="L26" s="48">
        <v>2596652.0550000225</v>
      </c>
      <c r="M26" s="48">
        <v>2426816.1784999995</v>
      </c>
      <c r="O26" s="48">
        <f t="shared" si="15"/>
        <v>50728199.999750003</v>
      </c>
      <c r="R26" s="89">
        <f>SUM(B26:D26)</f>
        <v>5591317.2719999999</v>
      </c>
      <c r="S26" s="94">
        <f t="shared" si="2"/>
        <v>5591317.2719999999</v>
      </c>
      <c r="T26" s="88">
        <f t="shared" si="4"/>
        <v>9063356.3725000005</v>
      </c>
      <c r="U26" s="97">
        <f t="shared" si="5"/>
        <v>14654673.6445</v>
      </c>
      <c r="V26" s="90">
        <f t="shared" si="6"/>
        <v>25772084.86575</v>
      </c>
      <c r="W26" s="89">
        <f t="shared" si="14"/>
        <v>40426758.510250002</v>
      </c>
      <c r="X26" s="88">
        <f t="shared" si="8"/>
        <v>10301441.489500009</v>
      </c>
      <c r="Y26" s="97">
        <f t="shared" si="14"/>
        <v>50728199.999750011</v>
      </c>
    </row>
    <row r="27" spans="1:25">
      <c r="A27" s="48" t="s">
        <v>60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O27" s="48">
        <f t="shared" si="15"/>
        <v>0</v>
      </c>
      <c r="R27" s="89">
        <f>SUM(B27:D27)</f>
        <v>0</v>
      </c>
      <c r="S27" s="94">
        <f t="shared" si="2"/>
        <v>0</v>
      </c>
      <c r="T27" s="88">
        <f t="shared" si="4"/>
        <v>0</v>
      </c>
      <c r="U27" s="97">
        <f t="shared" si="5"/>
        <v>0</v>
      </c>
      <c r="V27" s="90">
        <f t="shared" si="6"/>
        <v>0</v>
      </c>
      <c r="W27" s="89">
        <f t="shared" si="14"/>
        <v>0</v>
      </c>
      <c r="X27" s="88">
        <f t="shared" si="8"/>
        <v>0</v>
      </c>
      <c r="Y27" s="97">
        <f t="shared" si="14"/>
        <v>0</v>
      </c>
    </row>
    <row r="28" spans="1:25">
      <c r="A28" s="48" t="s">
        <v>61</v>
      </c>
      <c r="B28" s="48">
        <v>905326.49399999995</v>
      </c>
      <c r="C28" s="48">
        <v>788247.93949999998</v>
      </c>
      <c r="D28" s="48">
        <v>76834</v>
      </c>
      <c r="E28" s="48">
        <v>433110.41874999995</v>
      </c>
      <c r="F28" s="48">
        <v>274864.18449999997</v>
      </c>
      <c r="G28" s="48">
        <v>52360.300499999998</v>
      </c>
      <c r="H28" s="48">
        <v>107507.69899999998</v>
      </c>
      <c r="I28" s="48">
        <v>65507.503999999994</v>
      </c>
      <c r="J28" s="48">
        <v>39040.199999999997</v>
      </c>
      <c r="K28" s="48">
        <v>139235.95899999997</v>
      </c>
      <c r="L28" s="48">
        <v>50455.624999999993</v>
      </c>
      <c r="M28" s="48">
        <v>348935.04074999993</v>
      </c>
      <c r="O28" s="48">
        <f t="shared" si="15"/>
        <v>3281425.3649999993</v>
      </c>
      <c r="R28" s="89">
        <f>SUM(B28:D28)</f>
        <v>1770408.4334999998</v>
      </c>
      <c r="S28" s="94">
        <f t="shared" si="2"/>
        <v>1770408.4334999998</v>
      </c>
      <c r="T28" s="88">
        <f>SUM(E28:G28)</f>
        <v>760334.90374999994</v>
      </c>
      <c r="U28" s="97">
        <f t="shared" si="5"/>
        <v>2530743.3372499999</v>
      </c>
      <c r="V28" s="90">
        <f t="shared" si="6"/>
        <v>212055.40299999999</v>
      </c>
      <c r="W28" s="89">
        <f t="shared" si="14"/>
        <v>2742798.7402499998</v>
      </c>
      <c r="X28" s="88">
        <f t="shared" si="8"/>
        <v>538626.62474999996</v>
      </c>
      <c r="Y28" s="97">
        <f t="shared" si="14"/>
        <v>3281425.3649999998</v>
      </c>
    </row>
    <row r="29" spans="1:25">
      <c r="A29" s="48" t="s">
        <v>62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O29" s="48">
        <f t="shared" si="15"/>
        <v>0</v>
      </c>
      <c r="R29" s="89">
        <f t="shared" ref="R29:R36" si="16">SUM(B29:D29)</f>
        <v>0</v>
      </c>
      <c r="S29" s="94">
        <f t="shared" si="2"/>
        <v>0</v>
      </c>
      <c r="T29" s="88">
        <f t="shared" si="4"/>
        <v>0</v>
      </c>
      <c r="U29" s="97">
        <f t="shared" si="5"/>
        <v>0</v>
      </c>
      <c r="V29" s="90">
        <f t="shared" si="6"/>
        <v>0</v>
      </c>
      <c r="W29" s="89">
        <f t="shared" si="14"/>
        <v>0</v>
      </c>
      <c r="X29" s="88">
        <f t="shared" si="8"/>
        <v>0</v>
      </c>
      <c r="Y29" s="97">
        <f t="shared" si="14"/>
        <v>0</v>
      </c>
    </row>
    <row r="30" spans="1:25">
      <c r="A30" s="48" t="s">
        <v>63</v>
      </c>
      <c r="B30" s="48">
        <v>29681.109499999999</v>
      </c>
      <c r="C30" s="48">
        <v>18408.303</v>
      </c>
      <c r="D30" s="48">
        <v>29109.425999999996</v>
      </c>
      <c r="E30" s="48">
        <v>38461.156999999992</v>
      </c>
      <c r="F30" s="48">
        <v>38308.073250000001</v>
      </c>
      <c r="G30" s="48">
        <v>22298.219000000001</v>
      </c>
      <c r="H30" s="48">
        <v>20202.873</v>
      </c>
      <c r="I30" s="48">
        <v>54771.899999999994</v>
      </c>
      <c r="J30" s="48">
        <v>25964.644</v>
      </c>
      <c r="K30" s="48">
        <v>88903.518499999991</v>
      </c>
      <c r="L30" s="48">
        <v>70054.342499999984</v>
      </c>
      <c r="M30" s="48">
        <v>202017.41399999999</v>
      </c>
      <c r="O30" s="48">
        <f t="shared" si="15"/>
        <v>638180.97974999994</v>
      </c>
      <c r="R30" s="89">
        <f>SUM(B30:D30)</f>
        <v>77198.838499999998</v>
      </c>
      <c r="S30" s="94">
        <f t="shared" si="2"/>
        <v>77198.838499999998</v>
      </c>
      <c r="T30" s="88">
        <f t="shared" si="4"/>
        <v>99067.449249999991</v>
      </c>
      <c r="U30" s="97">
        <f t="shared" si="5"/>
        <v>176266.28774999999</v>
      </c>
      <c r="V30" s="90">
        <f t="shared" si="6"/>
        <v>100939.41699999999</v>
      </c>
      <c r="W30" s="89">
        <f t="shared" si="14"/>
        <v>277205.70474999998</v>
      </c>
      <c r="X30" s="88">
        <f t="shared" si="8"/>
        <v>360975.27499999997</v>
      </c>
      <c r="Y30" s="97">
        <f t="shared" si="14"/>
        <v>638180.97974999994</v>
      </c>
    </row>
    <row r="31" spans="1:25">
      <c r="A31" s="48" t="s">
        <v>64</v>
      </c>
      <c r="B31" s="48">
        <v>0</v>
      </c>
      <c r="C31" s="48">
        <v>109864.75825</v>
      </c>
      <c r="D31" s="48">
        <v>331958.76525</v>
      </c>
      <c r="E31" s="48">
        <v>610343.96824999992</v>
      </c>
      <c r="F31" s="48">
        <v>121916.39049999999</v>
      </c>
      <c r="G31" s="48">
        <v>166699.87049999996</v>
      </c>
      <c r="H31" s="48">
        <v>102260.09874999999</v>
      </c>
      <c r="I31" s="48">
        <v>123078.07424999999</v>
      </c>
      <c r="J31" s="48">
        <v>45409.560249999995</v>
      </c>
      <c r="K31" s="48">
        <v>93293.993249999985</v>
      </c>
      <c r="L31" s="48">
        <v>0</v>
      </c>
      <c r="M31" s="48">
        <v>399999.9975</v>
      </c>
      <c r="O31" s="48">
        <f t="shared" si="15"/>
        <v>2104825.4767499999</v>
      </c>
      <c r="R31" s="89">
        <f t="shared" si="16"/>
        <v>441823.52350000001</v>
      </c>
      <c r="S31" s="94">
        <f t="shared" si="2"/>
        <v>441823.52350000001</v>
      </c>
      <c r="T31" s="88">
        <f t="shared" si="4"/>
        <v>898960.22924999986</v>
      </c>
      <c r="U31" s="97">
        <f t="shared" si="5"/>
        <v>1340783.75275</v>
      </c>
      <c r="V31" s="90">
        <f t="shared" si="6"/>
        <v>270747.73324999999</v>
      </c>
      <c r="W31" s="89">
        <f t="shared" si="14"/>
        <v>1611531.486</v>
      </c>
      <c r="X31" s="88">
        <f t="shared" si="8"/>
        <v>493293.99075</v>
      </c>
      <c r="Y31" s="97">
        <f t="shared" si="14"/>
        <v>2104825.4767499999</v>
      </c>
    </row>
    <row r="32" spans="1:25">
      <c r="A32" s="48" t="s">
        <v>359</v>
      </c>
      <c r="B32" s="48">
        <v>871612.56299999985</v>
      </c>
      <c r="C32" s="48">
        <v>475387.12799999997</v>
      </c>
      <c r="D32" s="48">
        <v>100549.42499999999</v>
      </c>
      <c r="E32" s="48">
        <v>323272.6385</v>
      </c>
      <c r="F32" s="48">
        <v>118295.08599999998</v>
      </c>
      <c r="G32" s="48">
        <v>44703.324999999997</v>
      </c>
      <c r="H32" s="48">
        <v>66109.260999999984</v>
      </c>
      <c r="I32" s="48">
        <v>51893.7</v>
      </c>
      <c r="J32" s="48">
        <v>39380.335999999996</v>
      </c>
      <c r="K32" s="48">
        <v>32313.124999999996</v>
      </c>
      <c r="L32" s="48">
        <v>30587.024999999998</v>
      </c>
      <c r="M32" s="48">
        <v>844685.89500000002</v>
      </c>
      <c r="O32" s="48">
        <f t="shared" si="15"/>
        <v>2998789.5074999994</v>
      </c>
      <c r="R32" s="89">
        <f t="shared" si="16"/>
        <v>1447549.1159999999</v>
      </c>
      <c r="S32" s="94">
        <f t="shared" si="2"/>
        <v>1447549.1159999999</v>
      </c>
      <c r="T32" s="88">
        <f t="shared" si="4"/>
        <v>486271.04950000002</v>
      </c>
      <c r="U32" s="97">
        <f t="shared" si="5"/>
        <v>1933820.1654999999</v>
      </c>
      <c r="V32" s="90">
        <f t="shared" si="6"/>
        <v>157383.29699999996</v>
      </c>
      <c r="W32" s="89">
        <f t="shared" si="14"/>
        <v>2091203.4624999999</v>
      </c>
      <c r="X32" s="88">
        <f t="shared" si="8"/>
        <v>907586.04500000004</v>
      </c>
      <c r="Y32" s="97">
        <f t="shared" si="14"/>
        <v>2998789.5074999998</v>
      </c>
    </row>
    <row r="33" spans="1:25">
      <c r="A33" s="48" t="s">
        <v>67</v>
      </c>
      <c r="B33" s="48">
        <v>102097.052</v>
      </c>
      <c r="C33" s="48">
        <v>84282.674999999988</v>
      </c>
      <c r="D33" s="48">
        <v>83610.069999999992</v>
      </c>
      <c r="E33" s="48">
        <v>72328.099999999991</v>
      </c>
      <c r="F33" s="48">
        <v>59429.623</v>
      </c>
      <c r="G33" s="48">
        <v>54574.279999999992</v>
      </c>
      <c r="H33" s="48">
        <v>94526.83249999999</v>
      </c>
      <c r="I33" s="48">
        <v>72482.628999999986</v>
      </c>
      <c r="J33" s="48">
        <v>51545.77399999999</v>
      </c>
      <c r="K33" s="48">
        <v>164075.84999999998</v>
      </c>
      <c r="L33" s="48">
        <v>45366.499999999993</v>
      </c>
      <c r="M33" s="48">
        <v>59281.899999999994</v>
      </c>
      <c r="O33" s="48">
        <f t="shared" si="15"/>
        <v>943601.28549999988</v>
      </c>
      <c r="R33" s="89">
        <f t="shared" si="16"/>
        <v>269989.79699999996</v>
      </c>
      <c r="S33" s="94">
        <f t="shared" si="2"/>
        <v>269989.79699999996</v>
      </c>
      <c r="T33" s="88">
        <f t="shared" si="4"/>
        <v>186332.003</v>
      </c>
      <c r="U33" s="97">
        <f t="shared" si="5"/>
        <v>456321.79999999993</v>
      </c>
      <c r="V33" s="90">
        <f t="shared" si="6"/>
        <v>218555.23549999995</v>
      </c>
      <c r="W33" s="89">
        <f t="shared" si="14"/>
        <v>674877.03549999988</v>
      </c>
      <c r="X33" s="88">
        <f t="shared" si="8"/>
        <v>268724.25</v>
      </c>
      <c r="Y33" s="97">
        <f t="shared" si="14"/>
        <v>943601.28549999988</v>
      </c>
    </row>
    <row r="34" spans="1:25">
      <c r="A34" s="48" t="s">
        <v>338</v>
      </c>
      <c r="B34" s="48">
        <v>189624.99999999997</v>
      </c>
      <c r="C34" s="48">
        <v>189624.99999999997</v>
      </c>
      <c r="D34" s="48">
        <v>189624.99999999997</v>
      </c>
      <c r="E34" s="48">
        <v>189624.99999999997</v>
      </c>
      <c r="F34" s="48">
        <v>189624.99999999997</v>
      </c>
      <c r="G34" s="48">
        <v>197163.05499999999</v>
      </c>
      <c r="H34" s="48">
        <v>222659.13049999997</v>
      </c>
      <c r="I34" s="48">
        <v>216103.42524999997</v>
      </c>
      <c r="J34" s="48">
        <v>195377.46399999998</v>
      </c>
      <c r="K34" s="48">
        <v>189624.99999999997</v>
      </c>
      <c r="L34" s="48">
        <v>189624.99999999997</v>
      </c>
      <c r="M34" s="48">
        <v>179146.00474999999</v>
      </c>
      <c r="O34" s="48">
        <f t="shared" si="15"/>
        <v>2337824.0794999995</v>
      </c>
      <c r="R34" s="89">
        <f t="shared" si="16"/>
        <v>568874.99999999988</v>
      </c>
      <c r="S34" s="94">
        <f t="shared" si="2"/>
        <v>568874.99999999988</v>
      </c>
      <c r="T34" s="88">
        <f t="shared" si="4"/>
        <v>576413.05499999993</v>
      </c>
      <c r="U34" s="97">
        <f t="shared" si="5"/>
        <v>1145288.0549999997</v>
      </c>
      <c r="V34" s="90">
        <f t="shared" si="6"/>
        <v>634140.01974999998</v>
      </c>
      <c r="W34" s="89">
        <f t="shared" si="14"/>
        <v>1779428.0747499997</v>
      </c>
      <c r="X34" s="88">
        <f t="shared" si="8"/>
        <v>558396.00474999996</v>
      </c>
      <c r="Y34" s="97">
        <f t="shared" si="14"/>
        <v>2337824.0794999995</v>
      </c>
    </row>
    <row r="35" spans="1:25">
      <c r="A35" s="48" t="s">
        <v>340</v>
      </c>
      <c r="B35" s="48">
        <v>0</v>
      </c>
      <c r="C35" s="48">
        <v>11076.395999999999</v>
      </c>
      <c r="D35" s="48">
        <v>8533.780999999999</v>
      </c>
      <c r="E35" s="48">
        <v>10406.087</v>
      </c>
      <c r="F35" s="48">
        <v>7418.9499999999989</v>
      </c>
      <c r="G35" s="48">
        <v>10862.95</v>
      </c>
      <c r="H35" s="48">
        <v>6817.2749999999996</v>
      </c>
      <c r="I35" s="48">
        <v>4796.9999999999991</v>
      </c>
      <c r="J35" s="48">
        <v>6064.9250000000002</v>
      </c>
      <c r="K35" s="48">
        <v>0</v>
      </c>
      <c r="L35" s="48">
        <v>0</v>
      </c>
      <c r="M35" s="48">
        <v>50000.00224999999</v>
      </c>
      <c r="O35" s="48">
        <f t="shared" si="15"/>
        <v>115977.36624999998</v>
      </c>
      <c r="R35" s="89">
        <f t="shared" si="16"/>
        <v>19610.176999999996</v>
      </c>
      <c r="S35" s="94">
        <f t="shared" si="2"/>
        <v>19610.176999999996</v>
      </c>
      <c r="T35" s="88">
        <f t="shared" si="4"/>
        <v>28687.986999999997</v>
      </c>
      <c r="U35" s="97">
        <f t="shared" si="5"/>
        <v>48298.16399999999</v>
      </c>
      <c r="V35" s="90">
        <f t="shared" si="6"/>
        <v>17679.199999999997</v>
      </c>
      <c r="W35" s="89">
        <f t="shared" si="14"/>
        <v>65977.363999999987</v>
      </c>
      <c r="X35" s="88">
        <f t="shared" si="8"/>
        <v>50000.00224999999</v>
      </c>
      <c r="Y35" s="97">
        <f t="shared" si="14"/>
        <v>115977.36624999998</v>
      </c>
    </row>
    <row r="36" spans="1:25">
      <c r="A36" s="48" t="s">
        <v>56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O36" s="48">
        <f>SUM(B36:M36)</f>
        <v>0</v>
      </c>
      <c r="R36" s="89">
        <f t="shared" si="16"/>
        <v>0</v>
      </c>
      <c r="S36" s="94">
        <f t="shared" si="2"/>
        <v>0</v>
      </c>
      <c r="T36" s="88">
        <f t="shared" si="4"/>
        <v>0</v>
      </c>
      <c r="U36" s="97">
        <f t="shared" si="5"/>
        <v>0</v>
      </c>
      <c r="V36" s="90">
        <f t="shared" si="6"/>
        <v>0</v>
      </c>
      <c r="W36" s="89">
        <f t="shared" si="14"/>
        <v>0</v>
      </c>
      <c r="X36" s="88">
        <f t="shared" si="8"/>
        <v>0</v>
      </c>
      <c r="Y36" s="97">
        <f t="shared" si="14"/>
        <v>0</v>
      </c>
    </row>
    <row r="37" spans="1:25">
      <c r="O37" s="48" t="s">
        <v>1</v>
      </c>
      <c r="R37" s="89" t="s">
        <v>1</v>
      </c>
      <c r="S37" s="94" t="str">
        <f t="shared" si="2"/>
        <v xml:space="preserve"> </v>
      </c>
      <c r="T37" s="88"/>
      <c r="U37" s="97"/>
      <c r="V37" s="90"/>
      <c r="W37" s="89" t="s">
        <v>1</v>
      </c>
      <c r="X37" s="88"/>
      <c r="Y37" s="97" t="s">
        <v>1</v>
      </c>
    </row>
    <row r="38" spans="1:25">
      <c r="A38" s="61" t="s">
        <v>69</v>
      </c>
      <c r="B38" s="61">
        <f>SUM(B39:B39)</f>
        <v>0</v>
      </c>
      <c r="C38" s="61">
        <f t="shared" ref="C38:M38" si="17">SUM(C39:C39)</f>
        <v>0</v>
      </c>
      <c r="D38" s="61">
        <f t="shared" si="17"/>
        <v>0</v>
      </c>
      <c r="E38" s="61">
        <f t="shared" si="17"/>
        <v>0</v>
      </c>
      <c r="F38" s="61">
        <f t="shared" si="17"/>
        <v>0</v>
      </c>
      <c r="G38" s="61">
        <f t="shared" si="17"/>
        <v>0</v>
      </c>
      <c r="H38" s="61">
        <f t="shared" si="17"/>
        <v>0</v>
      </c>
      <c r="I38" s="61">
        <f t="shared" si="17"/>
        <v>0</v>
      </c>
      <c r="J38" s="61">
        <f t="shared" si="17"/>
        <v>0</v>
      </c>
      <c r="K38" s="61">
        <f t="shared" si="17"/>
        <v>0</v>
      </c>
      <c r="L38" s="61">
        <f t="shared" si="17"/>
        <v>0</v>
      </c>
      <c r="M38" s="61">
        <f t="shared" si="17"/>
        <v>0</v>
      </c>
      <c r="N38" s="61"/>
      <c r="O38" s="106">
        <f>SUM(B38:M38)</f>
        <v>0</v>
      </c>
      <c r="R38" s="94">
        <f t="shared" si="12"/>
        <v>0</v>
      </c>
      <c r="S38" s="94">
        <f t="shared" si="2"/>
        <v>0</v>
      </c>
      <c r="T38" s="87">
        <f t="shared" si="4"/>
        <v>0</v>
      </c>
      <c r="U38" s="97">
        <f t="shared" si="5"/>
        <v>0</v>
      </c>
      <c r="V38" s="96">
        <f t="shared" si="6"/>
        <v>0</v>
      </c>
      <c r="W38" s="94">
        <f t="shared" si="14"/>
        <v>0</v>
      </c>
      <c r="X38" s="87">
        <f t="shared" si="8"/>
        <v>0</v>
      </c>
      <c r="Y38" s="95">
        <f t="shared" si="14"/>
        <v>0</v>
      </c>
    </row>
    <row r="39" spans="1:25">
      <c r="A39" s="48" t="s">
        <v>70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O39" s="48">
        <f>SUM(B39:M39)</f>
        <v>0</v>
      </c>
      <c r="R39" s="89">
        <f t="shared" si="12"/>
        <v>0</v>
      </c>
      <c r="S39" s="94">
        <f t="shared" si="2"/>
        <v>0</v>
      </c>
      <c r="T39" s="88">
        <f t="shared" si="4"/>
        <v>0</v>
      </c>
      <c r="U39" s="97">
        <f t="shared" si="5"/>
        <v>0</v>
      </c>
      <c r="V39" s="90">
        <f t="shared" si="6"/>
        <v>0</v>
      </c>
      <c r="W39" s="89">
        <f t="shared" si="14"/>
        <v>0</v>
      </c>
      <c r="X39" s="88">
        <f t="shared" si="8"/>
        <v>0</v>
      </c>
      <c r="Y39" s="97">
        <f t="shared" si="14"/>
        <v>0</v>
      </c>
    </row>
    <row r="40" spans="1:25">
      <c r="R40" s="89"/>
      <c r="S40" s="94"/>
      <c r="T40" s="88"/>
      <c r="U40" s="97"/>
      <c r="V40" s="90"/>
      <c r="W40" s="89">
        <f t="shared" si="14"/>
        <v>0</v>
      </c>
      <c r="X40" s="88"/>
      <c r="Y40" s="97">
        <f t="shared" si="14"/>
        <v>0</v>
      </c>
    </row>
    <row r="41" spans="1:25">
      <c r="A41" s="61" t="s">
        <v>8</v>
      </c>
      <c r="B41" s="129">
        <f>SUM(B42:B53)</f>
        <v>61281.674999999996</v>
      </c>
      <c r="C41" s="61">
        <f t="shared" ref="C41:M41" si="18">SUM(C42:C53)</f>
        <v>101450.15399999998</v>
      </c>
      <c r="D41" s="61">
        <f t="shared" si="18"/>
        <v>96352.336999999985</v>
      </c>
      <c r="E41" s="61">
        <f t="shared" si="18"/>
        <v>722003.46900000004</v>
      </c>
      <c r="F41" s="61">
        <f t="shared" si="18"/>
        <v>537066.07499999995</v>
      </c>
      <c r="G41" s="61">
        <f t="shared" si="18"/>
        <v>674265.37800000003</v>
      </c>
      <c r="H41" s="61">
        <f t="shared" si="18"/>
        <v>768187.14999999991</v>
      </c>
      <c r="I41" s="61">
        <f t="shared" si="18"/>
        <v>804963.1</v>
      </c>
      <c r="J41" s="61">
        <f t="shared" si="18"/>
        <v>522884.2</v>
      </c>
      <c r="K41" s="61">
        <f t="shared" si="18"/>
        <v>253540.42499999999</v>
      </c>
      <c r="L41" s="61">
        <f t="shared" si="18"/>
        <v>154197.44999999998</v>
      </c>
      <c r="M41" s="61">
        <f t="shared" si="18"/>
        <v>284561.03499999997</v>
      </c>
      <c r="N41" s="61"/>
      <c r="O41" s="106">
        <f t="shared" ref="O41" si="19">SUM(O42:O53)</f>
        <v>4980752.4479999999</v>
      </c>
      <c r="R41" s="94">
        <f t="shared" si="12"/>
        <v>259084.16599999997</v>
      </c>
      <c r="S41" s="94">
        <f t="shared" si="2"/>
        <v>259084.16599999997</v>
      </c>
      <c r="T41" s="87">
        <f t="shared" si="4"/>
        <v>1933334.922</v>
      </c>
      <c r="U41" s="97">
        <f t="shared" si="5"/>
        <v>2192419.088</v>
      </c>
      <c r="V41" s="96">
        <f t="shared" si="6"/>
        <v>2096034.45</v>
      </c>
      <c r="W41" s="94">
        <f t="shared" si="14"/>
        <v>4288453.5379999997</v>
      </c>
      <c r="X41" s="87">
        <f t="shared" si="8"/>
        <v>692298.90999999992</v>
      </c>
      <c r="Y41" s="95">
        <f t="shared" si="14"/>
        <v>4980752.4479999999</v>
      </c>
    </row>
    <row r="42" spans="1:25">
      <c r="R42" s="89"/>
      <c r="S42" s="94"/>
      <c r="T42" s="88"/>
      <c r="U42" s="97"/>
      <c r="V42" s="90"/>
      <c r="W42" s="89"/>
      <c r="X42" s="88"/>
      <c r="Y42" s="97"/>
    </row>
    <row r="43" spans="1:25">
      <c r="A43" s="48" t="s">
        <v>72</v>
      </c>
      <c r="B43" s="48">
        <v>1795.8</v>
      </c>
      <c r="C43" s="48">
        <v>23366.269</v>
      </c>
      <c r="D43" s="48">
        <v>17970.586999999996</v>
      </c>
      <c r="E43" s="48">
        <v>23805.993999999999</v>
      </c>
      <c r="F43" s="48">
        <v>21774.074999999997</v>
      </c>
      <c r="G43" s="48">
        <v>28750.224999999999</v>
      </c>
      <c r="H43" s="48">
        <v>18930.724999999999</v>
      </c>
      <c r="I43" s="48">
        <v>17060.099999999999</v>
      </c>
      <c r="J43" s="48">
        <v>18855.899999999998</v>
      </c>
      <c r="K43" s="48">
        <v>18104.574999999997</v>
      </c>
      <c r="L43" s="48">
        <v>5172.1499999999996</v>
      </c>
      <c r="M43" s="48">
        <v>2586.0749999999998</v>
      </c>
      <c r="O43" s="48">
        <f t="shared" ref="O43:O53" si="20">SUM(B43:M43)</f>
        <v>198172.47500000001</v>
      </c>
      <c r="R43" s="89">
        <f t="shared" si="12"/>
        <v>43132.655999999995</v>
      </c>
      <c r="S43" s="94">
        <f t="shared" si="2"/>
        <v>43132.655999999995</v>
      </c>
      <c r="T43" s="88">
        <f t="shared" si="4"/>
        <v>74330.293999999994</v>
      </c>
      <c r="U43" s="97">
        <f t="shared" si="5"/>
        <v>117462.94999999998</v>
      </c>
      <c r="V43" s="90">
        <f t="shared" si="6"/>
        <v>54846.724999999991</v>
      </c>
      <c r="W43" s="89">
        <f t="shared" si="14"/>
        <v>172309.67499999999</v>
      </c>
      <c r="X43" s="88">
        <f t="shared" si="8"/>
        <v>25862.799999999999</v>
      </c>
      <c r="Y43" s="97">
        <f t="shared" si="14"/>
        <v>198172.47499999998</v>
      </c>
    </row>
    <row r="44" spans="1:25">
      <c r="A44" s="48" t="s">
        <v>360</v>
      </c>
      <c r="B44" s="48">
        <v>0</v>
      </c>
      <c r="C44" s="48">
        <v>0</v>
      </c>
      <c r="D44" s="48">
        <v>14032.249999999998</v>
      </c>
      <c r="E44" s="48">
        <v>626066.17500000005</v>
      </c>
      <c r="F44" s="48">
        <v>438970.5</v>
      </c>
      <c r="G44" s="48">
        <v>560813.25300000003</v>
      </c>
      <c r="H44" s="48">
        <v>670539.5</v>
      </c>
      <c r="I44" s="48">
        <v>702602.5</v>
      </c>
      <c r="J44" s="48">
        <v>428904</v>
      </c>
      <c r="K44" s="48">
        <v>176320</v>
      </c>
      <c r="L44" s="48">
        <v>76894</v>
      </c>
      <c r="M44" s="48">
        <v>195157.46</v>
      </c>
      <c r="O44" s="48">
        <f t="shared" si="20"/>
        <v>3890299.6380000003</v>
      </c>
      <c r="R44" s="89">
        <f t="shared" si="12"/>
        <v>14032.249999999998</v>
      </c>
      <c r="S44" s="94">
        <f t="shared" si="2"/>
        <v>14032.249999999998</v>
      </c>
      <c r="T44" s="88">
        <f t="shared" si="4"/>
        <v>1625849.9280000001</v>
      </c>
      <c r="U44" s="97">
        <f t="shared" si="5"/>
        <v>1639882.1780000001</v>
      </c>
      <c r="V44" s="90">
        <f t="shared" si="6"/>
        <v>1802046</v>
      </c>
      <c r="W44" s="89">
        <f t="shared" si="14"/>
        <v>3441928.1780000003</v>
      </c>
      <c r="X44" s="88">
        <f t="shared" si="8"/>
        <v>448371.45999999996</v>
      </c>
      <c r="Y44" s="97">
        <f t="shared" si="14"/>
        <v>3890299.6380000003</v>
      </c>
    </row>
    <row r="45" spans="1:25">
      <c r="A45" s="48" t="s">
        <v>74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O45" s="48">
        <f t="shared" si="20"/>
        <v>0</v>
      </c>
      <c r="R45" s="89">
        <f t="shared" si="12"/>
        <v>0</v>
      </c>
      <c r="S45" s="94">
        <f t="shared" si="2"/>
        <v>0</v>
      </c>
      <c r="T45" s="88">
        <f t="shared" si="4"/>
        <v>0</v>
      </c>
      <c r="U45" s="97">
        <f t="shared" si="5"/>
        <v>0</v>
      </c>
      <c r="V45" s="90">
        <f t="shared" si="6"/>
        <v>0</v>
      </c>
      <c r="W45" s="89">
        <f t="shared" si="14"/>
        <v>0</v>
      </c>
      <c r="X45" s="88">
        <f t="shared" si="8"/>
        <v>0</v>
      </c>
      <c r="Y45" s="97">
        <f t="shared" si="14"/>
        <v>0</v>
      </c>
    </row>
    <row r="46" spans="1:25">
      <c r="A46" s="48" t="s">
        <v>75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O46" s="48">
        <f t="shared" si="20"/>
        <v>0</v>
      </c>
      <c r="R46" s="89">
        <f t="shared" si="12"/>
        <v>0</v>
      </c>
      <c r="S46" s="94">
        <f t="shared" si="2"/>
        <v>0</v>
      </c>
      <c r="T46" s="88">
        <f t="shared" si="4"/>
        <v>0</v>
      </c>
      <c r="U46" s="97">
        <f t="shared" si="5"/>
        <v>0</v>
      </c>
      <c r="V46" s="90">
        <f t="shared" si="6"/>
        <v>0</v>
      </c>
      <c r="W46" s="89">
        <f t="shared" si="14"/>
        <v>0</v>
      </c>
      <c r="X46" s="88">
        <f t="shared" si="8"/>
        <v>0</v>
      </c>
      <c r="Y46" s="97">
        <f t="shared" si="14"/>
        <v>0</v>
      </c>
    </row>
    <row r="47" spans="1:25">
      <c r="A47" s="48" t="s">
        <v>76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O47" s="48">
        <f t="shared" si="20"/>
        <v>0</v>
      </c>
      <c r="R47" s="89">
        <f t="shared" si="12"/>
        <v>0</v>
      </c>
      <c r="S47" s="94">
        <f t="shared" si="2"/>
        <v>0</v>
      </c>
      <c r="T47" s="88">
        <f t="shared" si="4"/>
        <v>0</v>
      </c>
      <c r="U47" s="97">
        <f t="shared" si="5"/>
        <v>0</v>
      </c>
      <c r="V47" s="90">
        <f t="shared" si="6"/>
        <v>0</v>
      </c>
      <c r="W47" s="89">
        <f t="shared" si="14"/>
        <v>0</v>
      </c>
      <c r="X47" s="88">
        <f t="shared" si="8"/>
        <v>0</v>
      </c>
      <c r="Y47" s="97">
        <f t="shared" si="14"/>
        <v>0</v>
      </c>
    </row>
    <row r="48" spans="1:25">
      <c r="A48" s="48" t="s">
        <v>77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O48" s="48">
        <f t="shared" si="20"/>
        <v>0</v>
      </c>
      <c r="R48" s="89">
        <f t="shared" si="12"/>
        <v>0</v>
      </c>
      <c r="S48" s="94">
        <f t="shared" si="2"/>
        <v>0</v>
      </c>
      <c r="T48" s="88">
        <f t="shared" si="4"/>
        <v>0</v>
      </c>
      <c r="U48" s="97">
        <f t="shared" si="5"/>
        <v>0</v>
      </c>
      <c r="V48" s="90">
        <f t="shared" si="6"/>
        <v>0</v>
      </c>
      <c r="W48" s="89">
        <f t="shared" si="14"/>
        <v>0</v>
      </c>
      <c r="X48" s="88">
        <f t="shared" si="8"/>
        <v>0</v>
      </c>
      <c r="Y48" s="97">
        <f t="shared" si="14"/>
        <v>0</v>
      </c>
    </row>
    <row r="49" spans="1:25">
      <c r="A49" s="48" t="s">
        <v>78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O49" s="48">
        <f t="shared" si="20"/>
        <v>0</v>
      </c>
      <c r="R49" s="89">
        <f t="shared" si="12"/>
        <v>0</v>
      </c>
      <c r="S49" s="94">
        <f t="shared" si="2"/>
        <v>0</v>
      </c>
      <c r="T49" s="88">
        <f t="shared" si="4"/>
        <v>0</v>
      </c>
      <c r="U49" s="97">
        <f t="shared" si="5"/>
        <v>0</v>
      </c>
      <c r="V49" s="90">
        <f t="shared" si="6"/>
        <v>0</v>
      </c>
      <c r="W49" s="89">
        <f t="shared" si="14"/>
        <v>0</v>
      </c>
      <c r="X49" s="88">
        <f t="shared" si="8"/>
        <v>0</v>
      </c>
      <c r="Y49" s="97">
        <f t="shared" si="14"/>
        <v>0</v>
      </c>
    </row>
    <row r="50" spans="1:25">
      <c r="A50" s="48" t="s">
        <v>79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O50" s="48">
        <f t="shared" si="20"/>
        <v>0</v>
      </c>
      <c r="R50" s="89">
        <f t="shared" si="12"/>
        <v>0</v>
      </c>
      <c r="S50" s="94">
        <f t="shared" si="2"/>
        <v>0</v>
      </c>
      <c r="T50" s="88">
        <f t="shared" si="4"/>
        <v>0</v>
      </c>
      <c r="U50" s="97">
        <f t="shared" si="5"/>
        <v>0</v>
      </c>
      <c r="V50" s="90">
        <f t="shared" si="6"/>
        <v>0</v>
      </c>
      <c r="W50" s="89">
        <f t="shared" si="14"/>
        <v>0</v>
      </c>
      <c r="X50" s="88">
        <f t="shared" si="8"/>
        <v>0</v>
      </c>
      <c r="Y50" s="97">
        <f t="shared" si="14"/>
        <v>0</v>
      </c>
    </row>
    <row r="51" spans="1:25">
      <c r="A51" s="48" t="s">
        <v>80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O51" s="48">
        <f t="shared" si="20"/>
        <v>0</v>
      </c>
      <c r="R51" s="89">
        <f t="shared" si="12"/>
        <v>0</v>
      </c>
      <c r="S51" s="94">
        <f t="shared" si="2"/>
        <v>0</v>
      </c>
      <c r="T51" s="88">
        <f t="shared" si="4"/>
        <v>0</v>
      </c>
      <c r="U51" s="97">
        <f t="shared" si="5"/>
        <v>0</v>
      </c>
      <c r="V51" s="90">
        <f t="shared" si="6"/>
        <v>0</v>
      </c>
      <c r="W51" s="89">
        <f t="shared" si="14"/>
        <v>0</v>
      </c>
      <c r="X51" s="88">
        <f t="shared" si="8"/>
        <v>0</v>
      </c>
      <c r="Y51" s="97">
        <f t="shared" si="14"/>
        <v>0</v>
      </c>
    </row>
    <row r="52" spans="1:25">
      <c r="A52" s="48" t="s">
        <v>81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O52" s="48">
        <f t="shared" si="20"/>
        <v>0</v>
      </c>
      <c r="R52" s="89">
        <f t="shared" si="12"/>
        <v>0</v>
      </c>
      <c r="S52" s="94">
        <f t="shared" si="2"/>
        <v>0</v>
      </c>
      <c r="T52" s="88">
        <f t="shared" si="4"/>
        <v>0</v>
      </c>
      <c r="U52" s="97">
        <f t="shared" si="5"/>
        <v>0</v>
      </c>
      <c r="V52" s="90">
        <f t="shared" si="6"/>
        <v>0</v>
      </c>
      <c r="W52" s="89">
        <f t="shared" si="14"/>
        <v>0</v>
      </c>
      <c r="X52" s="88">
        <f t="shared" si="8"/>
        <v>0</v>
      </c>
      <c r="Y52" s="97">
        <f t="shared" si="14"/>
        <v>0</v>
      </c>
    </row>
    <row r="53" spans="1:25">
      <c r="A53" s="48" t="s">
        <v>343</v>
      </c>
      <c r="B53" s="48">
        <v>59485.874999999993</v>
      </c>
      <c r="C53" s="48">
        <v>78083.88499999998</v>
      </c>
      <c r="D53" s="48">
        <v>64349.499999999993</v>
      </c>
      <c r="E53" s="48">
        <v>72131.299999999988</v>
      </c>
      <c r="F53" s="48">
        <v>76321.5</v>
      </c>
      <c r="G53" s="48">
        <v>84701.9</v>
      </c>
      <c r="H53" s="48">
        <v>78716.924999999988</v>
      </c>
      <c r="I53" s="48">
        <v>85300.499999999985</v>
      </c>
      <c r="J53" s="48">
        <v>75124.299999999988</v>
      </c>
      <c r="K53" s="48">
        <v>59115.849999999991</v>
      </c>
      <c r="L53" s="48">
        <v>72131.299999999988</v>
      </c>
      <c r="M53" s="48">
        <v>86817.499999999985</v>
      </c>
      <c r="O53" s="48">
        <f t="shared" si="20"/>
        <v>892280.33499999973</v>
      </c>
      <c r="R53" s="89">
        <f t="shared" si="12"/>
        <v>201919.25999999998</v>
      </c>
      <c r="S53" s="94">
        <f t="shared" si="2"/>
        <v>201919.25999999998</v>
      </c>
      <c r="T53" s="88">
        <f t="shared" si="4"/>
        <v>233154.69999999998</v>
      </c>
      <c r="U53" s="97">
        <f t="shared" si="5"/>
        <v>435073.95999999996</v>
      </c>
      <c r="V53" s="90">
        <f t="shared" si="6"/>
        <v>239141.72499999998</v>
      </c>
      <c r="W53" s="89">
        <f t="shared" si="14"/>
        <v>674215.68499999994</v>
      </c>
      <c r="X53" s="88">
        <f t="shared" si="8"/>
        <v>218064.64999999997</v>
      </c>
      <c r="Y53" s="97">
        <f t="shared" si="14"/>
        <v>892280.33499999996</v>
      </c>
    </row>
    <row r="54" spans="1:25">
      <c r="O54" s="48" t="s">
        <v>1</v>
      </c>
      <c r="R54" s="89" t="s">
        <v>1</v>
      </c>
      <c r="S54" s="94" t="str">
        <f t="shared" si="2"/>
        <v xml:space="preserve"> </v>
      </c>
      <c r="T54" s="88"/>
      <c r="U54" s="97"/>
      <c r="V54" s="90"/>
      <c r="W54" s="89" t="s">
        <v>1</v>
      </c>
      <c r="X54" s="88"/>
      <c r="Y54" s="97" t="s">
        <v>1</v>
      </c>
    </row>
    <row r="55" spans="1:25">
      <c r="A55" s="61" t="s">
        <v>9</v>
      </c>
      <c r="B55" s="129">
        <f>SUM(B56:B63)</f>
        <v>1661587.8222499997</v>
      </c>
      <c r="C55" s="61">
        <f>SUM(C56:C63)</f>
        <v>1582251.3769999999</v>
      </c>
      <c r="D55" s="61">
        <f>SUM(D56:D63)</f>
        <v>1517570.0742500001</v>
      </c>
      <c r="E55" s="61">
        <f>SUM(E56:E63)</f>
        <v>823216.3885</v>
      </c>
      <c r="F55" s="61">
        <f t="shared" ref="F55:M55" si="21">SUM(F56:F63)</f>
        <v>3912311.4607499992</v>
      </c>
      <c r="G55" s="61">
        <f t="shared" si="21"/>
        <v>2291358.3079999997</v>
      </c>
      <c r="H55" s="61">
        <f t="shared" si="21"/>
        <v>2042298.7854999998</v>
      </c>
      <c r="I55" s="61">
        <f>SUM(I56:I63)</f>
        <v>1522859.7712499998</v>
      </c>
      <c r="J55" s="61">
        <f>SUM(J56:J63)</f>
        <v>1797730.55675</v>
      </c>
      <c r="K55" s="61">
        <f t="shared" si="21"/>
        <v>1644176.3112499998</v>
      </c>
      <c r="L55" s="61">
        <f t="shared" si="21"/>
        <v>1167675.8384999998</v>
      </c>
      <c r="M55" s="61">
        <f t="shared" si="21"/>
        <v>1508263.1254999998</v>
      </c>
      <c r="N55" s="61"/>
      <c r="O55" s="106">
        <f>SUM(B55:M55)</f>
        <v>21471299.819500003</v>
      </c>
      <c r="R55" s="94">
        <f t="shared" si="12"/>
        <v>4761409.2734999992</v>
      </c>
      <c r="S55" s="94">
        <f t="shared" si="2"/>
        <v>4761409.2734999992</v>
      </c>
      <c r="T55" s="87">
        <f t="shared" si="4"/>
        <v>7026886.1572499983</v>
      </c>
      <c r="U55" s="97">
        <f t="shared" si="5"/>
        <v>11788295.430749997</v>
      </c>
      <c r="V55" s="96">
        <f t="shared" si="6"/>
        <v>5362889.113499999</v>
      </c>
      <c r="W55" s="94">
        <f t="shared" si="14"/>
        <v>17151184.544249997</v>
      </c>
      <c r="X55" s="87">
        <f t="shared" si="8"/>
        <v>4320115.2752499999</v>
      </c>
      <c r="Y55" s="95">
        <f t="shared" si="14"/>
        <v>21471299.819499996</v>
      </c>
    </row>
    <row r="56" spans="1:25">
      <c r="A56" s="48" t="s">
        <v>82</v>
      </c>
      <c r="B56" s="48">
        <v>1659826.7799999998</v>
      </c>
      <c r="C56" s="48">
        <v>1578802.8875</v>
      </c>
      <c r="D56" s="48">
        <v>1506184.8355</v>
      </c>
      <c r="E56" s="48">
        <v>816415.57499999995</v>
      </c>
      <c r="F56" s="48">
        <v>3284119.6082499996</v>
      </c>
      <c r="G56" s="48">
        <v>2277140.1434999998</v>
      </c>
      <c r="H56" s="48">
        <v>1908337.0562499997</v>
      </c>
      <c r="I56" s="48">
        <v>1516668.6174999997</v>
      </c>
      <c r="J56" s="48">
        <v>1437862.1484999999</v>
      </c>
      <c r="K56" s="48">
        <v>1643113.9499999997</v>
      </c>
      <c r="L56" s="48">
        <v>1166785.1749999998</v>
      </c>
      <c r="M56" s="48">
        <v>1505613.8284999998</v>
      </c>
      <c r="O56" s="48">
        <f t="shared" ref="O56:O63" si="22">SUM(B56:M56)</f>
        <v>20300870.605499998</v>
      </c>
      <c r="R56" s="89">
        <f t="shared" si="12"/>
        <v>4744814.5029999996</v>
      </c>
      <c r="S56" s="94">
        <f t="shared" si="2"/>
        <v>4744814.5029999996</v>
      </c>
      <c r="T56" s="88">
        <f t="shared" si="4"/>
        <v>6377675.3267499991</v>
      </c>
      <c r="U56" s="97">
        <f t="shared" si="5"/>
        <v>11122489.829749998</v>
      </c>
      <c r="V56" s="90">
        <f t="shared" si="6"/>
        <v>4862867.8222499993</v>
      </c>
      <c r="W56" s="89">
        <f t="shared" si="14"/>
        <v>15985357.651999997</v>
      </c>
      <c r="X56" s="88">
        <f t="shared" si="8"/>
        <v>4315512.9534999989</v>
      </c>
      <c r="Y56" s="97">
        <f t="shared" si="14"/>
        <v>20300870.605499998</v>
      </c>
    </row>
    <row r="57" spans="1:25">
      <c r="A57" s="48" t="s">
        <v>83</v>
      </c>
      <c r="B57" s="48">
        <v>0</v>
      </c>
      <c r="C57" s="48">
        <v>1947.4999999999998</v>
      </c>
      <c r="D57" s="48">
        <v>9842.0499999999993</v>
      </c>
      <c r="E57" s="48">
        <v>5844.5499999999993</v>
      </c>
      <c r="F57" s="48">
        <v>627068.76</v>
      </c>
      <c r="G57" s="48">
        <v>13632.499999999998</v>
      </c>
      <c r="H57" s="48">
        <v>133235.47574999998</v>
      </c>
      <c r="I57" s="48">
        <v>4920</v>
      </c>
      <c r="J57" s="48">
        <v>358749.99999999994</v>
      </c>
      <c r="K57" s="48">
        <v>0</v>
      </c>
      <c r="L57" s="48">
        <v>0</v>
      </c>
      <c r="M57" s="48">
        <v>0</v>
      </c>
      <c r="O57" s="48">
        <f t="shared" si="22"/>
        <v>1155240.8357499999</v>
      </c>
      <c r="R57" s="89">
        <f t="shared" si="12"/>
        <v>11789.55</v>
      </c>
      <c r="S57" s="94">
        <f t="shared" si="2"/>
        <v>11789.55</v>
      </c>
      <c r="T57" s="88">
        <f t="shared" si="4"/>
        <v>646545.81000000006</v>
      </c>
      <c r="U57" s="97">
        <f t="shared" si="5"/>
        <v>658335.3600000001</v>
      </c>
      <c r="V57" s="90">
        <f t="shared" si="6"/>
        <v>496905.47574999993</v>
      </c>
      <c r="W57" s="89">
        <f t="shared" si="14"/>
        <v>1155240.8357500001</v>
      </c>
      <c r="X57" s="88">
        <f t="shared" si="8"/>
        <v>0</v>
      </c>
      <c r="Y57" s="97">
        <f t="shared" si="14"/>
        <v>1155240.8357500001</v>
      </c>
    </row>
    <row r="58" spans="1:25">
      <c r="A58" s="48" t="s">
        <v>84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O58" s="48">
        <f t="shared" si="22"/>
        <v>0</v>
      </c>
      <c r="R58" s="89">
        <f t="shared" si="12"/>
        <v>0</v>
      </c>
      <c r="S58" s="94">
        <f t="shared" si="2"/>
        <v>0</v>
      </c>
      <c r="T58" s="88">
        <f t="shared" si="4"/>
        <v>0</v>
      </c>
      <c r="U58" s="97">
        <f t="shared" si="5"/>
        <v>0</v>
      </c>
      <c r="V58" s="90">
        <f t="shared" si="6"/>
        <v>0</v>
      </c>
      <c r="W58" s="89">
        <f t="shared" si="14"/>
        <v>0</v>
      </c>
      <c r="X58" s="88">
        <f t="shared" si="8"/>
        <v>0</v>
      </c>
      <c r="Y58" s="97">
        <f t="shared" si="14"/>
        <v>0</v>
      </c>
    </row>
    <row r="59" spans="1:25">
      <c r="A59" s="48" t="s">
        <v>85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O59" s="48">
        <f t="shared" si="22"/>
        <v>0</v>
      </c>
      <c r="R59" s="89">
        <f t="shared" si="12"/>
        <v>0</v>
      </c>
      <c r="S59" s="94">
        <f t="shared" si="2"/>
        <v>0</v>
      </c>
      <c r="T59" s="88">
        <f t="shared" si="4"/>
        <v>0</v>
      </c>
      <c r="U59" s="97">
        <f t="shared" si="5"/>
        <v>0</v>
      </c>
      <c r="V59" s="90">
        <f t="shared" si="6"/>
        <v>0</v>
      </c>
      <c r="W59" s="89">
        <f t="shared" si="14"/>
        <v>0</v>
      </c>
      <c r="X59" s="88">
        <f t="shared" si="8"/>
        <v>0</v>
      </c>
      <c r="Y59" s="97">
        <f t="shared" si="14"/>
        <v>0</v>
      </c>
    </row>
    <row r="60" spans="1:25">
      <c r="A60" s="48" t="s">
        <v>86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O60" s="48">
        <f t="shared" si="22"/>
        <v>0</v>
      </c>
      <c r="R60" s="89">
        <f t="shared" si="12"/>
        <v>0</v>
      </c>
      <c r="S60" s="94">
        <f t="shared" si="2"/>
        <v>0</v>
      </c>
      <c r="T60" s="88">
        <f t="shared" si="4"/>
        <v>0</v>
      </c>
      <c r="U60" s="97">
        <f t="shared" si="5"/>
        <v>0</v>
      </c>
      <c r="V60" s="90">
        <f t="shared" si="6"/>
        <v>0</v>
      </c>
      <c r="W60" s="89">
        <f t="shared" si="14"/>
        <v>0</v>
      </c>
      <c r="X60" s="88">
        <f t="shared" si="8"/>
        <v>0</v>
      </c>
      <c r="Y60" s="97">
        <f t="shared" si="14"/>
        <v>0</v>
      </c>
    </row>
    <row r="61" spans="1:25">
      <c r="A61" s="48" t="s">
        <v>68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O61" s="48">
        <f t="shared" si="22"/>
        <v>0</v>
      </c>
      <c r="R61" s="89">
        <f t="shared" si="12"/>
        <v>0</v>
      </c>
      <c r="S61" s="94">
        <f t="shared" si="2"/>
        <v>0</v>
      </c>
      <c r="T61" s="88">
        <f t="shared" si="4"/>
        <v>0</v>
      </c>
      <c r="U61" s="97">
        <f t="shared" si="5"/>
        <v>0</v>
      </c>
      <c r="V61" s="90">
        <f t="shared" si="6"/>
        <v>0</v>
      </c>
      <c r="W61" s="89">
        <f t="shared" si="14"/>
        <v>0</v>
      </c>
      <c r="X61" s="88">
        <f t="shared" si="8"/>
        <v>0</v>
      </c>
      <c r="Y61" s="97">
        <f t="shared" si="14"/>
        <v>0</v>
      </c>
    </row>
    <row r="62" spans="1:25">
      <c r="A62" s="48" t="s">
        <v>56</v>
      </c>
      <c r="B62" s="48">
        <v>1761.0422499999997</v>
      </c>
      <c r="C62" s="48">
        <v>1500.9894999999999</v>
      </c>
      <c r="D62" s="48">
        <v>1543.1887499999998</v>
      </c>
      <c r="E62" s="48">
        <v>956.26350000000002</v>
      </c>
      <c r="F62" s="48">
        <v>1123.0925</v>
      </c>
      <c r="G62" s="48">
        <v>585.66449999999998</v>
      </c>
      <c r="H62" s="48">
        <v>726.25349999999992</v>
      </c>
      <c r="I62" s="48">
        <v>1271.1537499999999</v>
      </c>
      <c r="J62" s="48">
        <v>1118.40825</v>
      </c>
      <c r="K62" s="48">
        <v>1062.3612499999999</v>
      </c>
      <c r="L62" s="48">
        <v>890.6635</v>
      </c>
      <c r="M62" s="48">
        <v>2649.2969999999996</v>
      </c>
      <c r="O62" s="48">
        <f>SUM(B62:M62)</f>
        <v>15188.378249999998</v>
      </c>
      <c r="R62" s="89">
        <f t="shared" si="12"/>
        <v>4805.2204999999994</v>
      </c>
      <c r="S62" s="94">
        <f t="shared" si="2"/>
        <v>4805.2204999999994</v>
      </c>
      <c r="T62" s="88">
        <f t="shared" si="4"/>
        <v>2665.0204999999996</v>
      </c>
      <c r="U62" s="97">
        <f t="shared" si="5"/>
        <v>7470.2409999999991</v>
      </c>
      <c r="V62" s="90">
        <f t="shared" si="6"/>
        <v>3115.8154999999997</v>
      </c>
      <c r="W62" s="89">
        <f t="shared" si="14"/>
        <v>10586.056499999999</v>
      </c>
      <c r="X62" s="88">
        <f t="shared" si="8"/>
        <v>4602.3217499999992</v>
      </c>
      <c r="Y62" s="97">
        <f t="shared" si="14"/>
        <v>15188.378249999998</v>
      </c>
    </row>
    <row r="63" spans="1:25">
      <c r="A63" s="48" t="s">
        <v>87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O63" s="48">
        <f t="shared" si="22"/>
        <v>0</v>
      </c>
      <c r="R63" s="89">
        <f t="shared" si="12"/>
        <v>0</v>
      </c>
      <c r="S63" s="94">
        <f t="shared" si="2"/>
        <v>0</v>
      </c>
      <c r="T63" s="88">
        <f t="shared" si="4"/>
        <v>0</v>
      </c>
      <c r="U63" s="97">
        <f t="shared" si="5"/>
        <v>0</v>
      </c>
      <c r="V63" s="90">
        <f t="shared" si="6"/>
        <v>0</v>
      </c>
      <c r="W63" s="89">
        <f t="shared" si="14"/>
        <v>0</v>
      </c>
      <c r="X63" s="88">
        <f t="shared" si="8"/>
        <v>0</v>
      </c>
      <c r="Y63" s="97">
        <f t="shared" si="14"/>
        <v>0</v>
      </c>
    </row>
    <row r="64" spans="1:25">
      <c r="O64" s="48" t="s">
        <v>1</v>
      </c>
      <c r="R64" s="89"/>
      <c r="S64" s="94"/>
      <c r="T64" s="88"/>
      <c r="U64" s="97"/>
      <c r="V64" s="90"/>
      <c r="W64" s="89" t="s">
        <v>1</v>
      </c>
      <c r="X64" s="88"/>
      <c r="Y64" s="97" t="s">
        <v>1</v>
      </c>
    </row>
    <row r="65" spans="1:28">
      <c r="A65" s="61" t="s">
        <v>10</v>
      </c>
      <c r="B65" s="129">
        <f>+B66+B78</f>
        <v>11698266.555</v>
      </c>
      <c r="C65" s="61">
        <f t="shared" ref="C65:O65" si="23">+C66+C78</f>
        <v>17154142.785</v>
      </c>
      <c r="D65" s="61">
        <f t="shared" si="23"/>
        <v>16322173.559999999</v>
      </c>
      <c r="E65" s="61">
        <f t="shared" si="23"/>
        <v>21234904.559999999</v>
      </c>
      <c r="F65" s="61">
        <f t="shared" si="23"/>
        <v>22078416.104999997</v>
      </c>
      <c r="G65" s="61">
        <f t="shared" si="23"/>
        <v>17320055.862149999</v>
      </c>
      <c r="H65" s="61">
        <f t="shared" si="23"/>
        <v>13235276.879549999</v>
      </c>
      <c r="I65" s="61">
        <f t="shared" si="23"/>
        <v>13543405.52895</v>
      </c>
      <c r="J65" s="61">
        <f t="shared" si="23"/>
        <v>11759962.522050001</v>
      </c>
      <c r="K65" s="61">
        <f t="shared" si="23"/>
        <v>11634389.459999997</v>
      </c>
      <c r="L65" s="61">
        <f t="shared" si="23"/>
        <v>12963285.989999998</v>
      </c>
      <c r="M65" s="61">
        <f>+M66+M78</f>
        <v>21396897.170999996</v>
      </c>
      <c r="N65" s="61"/>
      <c r="O65" s="106">
        <f t="shared" si="23"/>
        <v>190341176.97870001</v>
      </c>
      <c r="R65" s="94">
        <f>SUM(B65:D65)</f>
        <v>45174582.899999999</v>
      </c>
      <c r="S65" s="94">
        <f t="shared" si="2"/>
        <v>45174582.899999999</v>
      </c>
      <c r="T65" s="87">
        <f t="shared" si="4"/>
        <v>60633376.52714999</v>
      </c>
      <c r="U65" s="97">
        <f t="shared" si="5"/>
        <v>105807959.42714998</v>
      </c>
      <c r="V65" s="96">
        <f t="shared" si="6"/>
        <v>38538644.930550002</v>
      </c>
      <c r="W65" s="94">
        <f t="shared" si="14"/>
        <v>144346604.35769999</v>
      </c>
      <c r="X65" s="87">
        <f t="shared" si="8"/>
        <v>45994572.620999992</v>
      </c>
      <c r="Y65" s="95">
        <f t="shared" si="14"/>
        <v>190341176.97869998</v>
      </c>
    </row>
    <row r="66" spans="1:28">
      <c r="A66" s="48" t="s">
        <v>88</v>
      </c>
      <c r="B66" s="48">
        <v>11292151.185000001</v>
      </c>
      <c r="C66" s="48">
        <v>16130362.184999999</v>
      </c>
      <c r="D66" s="48">
        <v>9256990.3200000003</v>
      </c>
      <c r="E66" s="48">
        <v>19016303.399999999</v>
      </c>
      <c r="F66" s="48">
        <v>20123619.884999998</v>
      </c>
      <c r="G66" s="48">
        <v>15961258.523699997</v>
      </c>
      <c r="H66" s="48">
        <v>11837490.314849999</v>
      </c>
      <c r="I66" s="48">
        <v>12226875.4791</v>
      </c>
      <c r="J66" s="48">
        <v>10449111.3102</v>
      </c>
      <c r="K66" s="48">
        <v>11634389.459999997</v>
      </c>
      <c r="L66" s="48">
        <v>12280004.864999998</v>
      </c>
      <c r="M66" s="48">
        <v>17239718.240999997</v>
      </c>
      <c r="O66" s="48">
        <f>SUM(B66:M66)</f>
        <v>167448275.16885</v>
      </c>
      <c r="R66" s="89">
        <f t="shared" si="12"/>
        <v>36679503.689999998</v>
      </c>
      <c r="S66" s="94">
        <f t="shared" si="2"/>
        <v>36679503.689999998</v>
      </c>
      <c r="T66" s="88">
        <f t="shared" si="4"/>
        <v>55101181.808699995</v>
      </c>
      <c r="U66" s="97">
        <f>SUM(S66:T66)</f>
        <v>91780685.498699993</v>
      </c>
      <c r="V66" s="90">
        <f t="shared" si="6"/>
        <v>34513477.104149997</v>
      </c>
      <c r="W66" s="89">
        <f t="shared" si="14"/>
        <v>126294162.60284999</v>
      </c>
      <c r="X66" s="88">
        <f t="shared" si="8"/>
        <v>41154112.565999992</v>
      </c>
      <c r="Y66" s="97">
        <f t="shared" si="14"/>
        <v>167448275.16884997</v>
      </c>
    </row>
    <row r="67" spans="1:28">
      <c r="A67" s="48" t="s">
        <v>89</v>
      </c>
      <c r="B67" s="48">
        <v>8253841.4099999992</v>
      </c>
      <c r="C67" s="48">
        <v>10023495.795</v>
      </c>
      <c r="D67" s="48">
        <v>9313771.4550000001</v>
      </c>
      <c r="E67" s="48">
        <v>11832574.364999998</v>
      </c>
      <c r="F67" s="48">
        <v>10605415.229999999</v>
      </c>
      <c r="G67" s="48">
        <v>12153461.345549999</v>
      </c>
      <c r="H67" s="48">
        <v>9050206.2727499995</v>
      </c>
      <c r="I67" s="48">
        <v>9615288.9177000001</v>
      </c>
      <c r="J67" s="48">
        <v>8127583.6540499991</v>
      </c>
      <c r="K67" s="48">
        <v>7983113.3549999995</v>
      </c>
      <c r="L67" s="48">
        <v>8250150.5999999996</v>
      </c>
      <c r="M67" s="48">
        <v>8317176.7859999994</v>
      </c>
      <c r="O67" s="48">
        <f>SUM(B67:M67)</f>
        <v>113526079.18604997</v>
      </c>
      <c r="R67" s="89">
        <f>SUM(B67:D67)</f>
        <v>27591108.659999996</v>
      </c>
      <c r="S67" s="94">
        <f t="shared" si="2"/>
        <v>27591108.659999996</v>
      </c>
      <c r="T67" s="88">
        <f t="shared" si="4"/>
        <v>34591450.940549999</v>
      </c>
      <c r="U67" s="97">
        <f t="shared" si="5"/>
        <v>62182559.600549996</v>
      </c>
      <c r="V67" s="90">
        <f t="shared" si="6"/>
        <v>26793078.844499998</v>
      </c>
      <c r="W67" s="89">
        <f t="shared" si="14"/>
        <v>88975638.445050001</v>
      </c>
      <c r="X67" s="88">
        <f t="shared" si="8"/>
        <v>24550440.740999997</v>
      </c>
      <c r="Y67" s="97">
        <f t="shared" si="14"/>
        <v>113526079.18605</v>
      </c>
    </row>
    <row r="68" spans="1:28">
      <c r="A68" s="48" t="s">
        <v>361</v>
      </c>
      <c r="B68" s="48">
        <v>931990.59</v>
      </c>
      <c r="C68" s="48">
        <v>1342261.4849999999</v>
      </c>
      <c r="D68" s="48">
        <v>985152.33</v>
      </c>
      <c r="E68" s="48">
        <v>1457613.2699999998</v>
      </c>
      <c r="F68" s="48">
        <v>1315922.8049999999</v>
      </c>
      <c r="G68" s="48">
        <v>1280545.9253999998</v>
      </c>
      <c r="H68" s="48">
        <v>1079781.0862499999</v>
      </c>
      <c r="I68" s="48">
        <v>1168535.9173499998</v>
      </c>
      <c r="J68" s="48">
        <v>935838.64754999999</v>
      </c>
      <c r="K68" s="48">
        <v>916468.69499999995</v>
      </c>
      <c r="L68" s="48">
        <v>945288.2699999999</v>
      </c>
      <c r="M68" s="48">
        <v>959773.09499999997</v>
      </c>
      <c r="O68" s="48">
        <f>SUM(B68:M68)</f>
        <v>13319172.11655</v>
      </c>
      <c r="R68" s="89">
        <f t="shared" si="12"/>
        <v>3259404.4049999998</v>
      </c>
      <c r="S68" s="94">
        <f t="shared" si="2"/>
        <v>3259404.4049999998</v>
      </c>
      <c r="T68" s="88">
        <f t="shared" si="4"/>
        <v>4054082.0003999993</v>
      </c>
      <c r="U68" s="97">
        <f>SUM(S68:T68)</f>
        <v>7313486.4053999986</v>
      </c>
      <c r="V68" s="90">
        <f t="shared" si="6"/>
        <v>3184155.6511499994</v>
      </c>
      <c r="W68" s="89">
        <f t="shared" si="14"/>
        <v>10497642.056549998</v>
      </c>
      <c r="X68" s="88">
        <f t="shared" si="8"/>
        <v>2821530.0599999996</v>
      </c>
      <c r="Y68" s="97">
        <f t="shared" si="14"/>
        <v>13319172.116549999</v>
      </c>
    </row>
    <row r="69" spans="1:28">
      <c r="A69" s="48" t="s">
        <v>92</v>
      </c>
      <c r="B69" s="48">
        <v>596040.97499999998</v>
      </c>
      <c r="C69" s="48">
        <v>3073479.0749999997</v>
      </c>
      <c r="D69" s="48">
        <v>-3662086.6799999997</v>
      </c>
      <c r="E69" s="48">
        <v>1614.6</v>
      </c>
      <c r="F69" s="48">
        <v>1236.8249999999998</v>
      </c>
      <c r="G69" s="48">
        <v>760.72499999999991</v>
      </c>
      <c r="H69" s="48">
        <v>2134.7185500000001</v>
      </c>
      <c r="I69" s="48">
        <v>788.71139999999991</v>
      </c>
      <c r="J69" s="48">
        <v>1138.4585999999999</v>
      </c>
      <c r="K69" s="48">
        <v>0</v>
      </c>
      <c r="L69" s="48">
        <v>386960.62499999994</v>
      </c>
      <c r="M69" s="48">
        <v>6362046.6749999998</v>
      </c>
      <c r="O69" s="48">
        <f t="shared" ref="O69:O89" si="24">SUM(B69:M69)</f>
        <v>6764114.7085499996</v>
      </c>
      <c r="R69" s="89">
        <f t="shared" si="12"/>
        <v>7433.3700000001118</v>
      </c>
      <c r="S69" s="94">
        <f t="shared" si="2"/>
        <v>7433.3700000001118</v>
      </c>
      <c r="T69" s="88">
        <f t="shared" si="4"/>
        <v>3612.1499999999996</v>
      </c>
      <c r="U69" s="97">
        <f>SUM(S69:T69)</f>
        <v>11045.520000000111</v>
      </c>
      <c r="V69" s="90">
        <f t="shared" si="6"/>
        <v>4061.8885499999997</v>
      </c>
      <c r="W69" s="89">
        <f t="shared" si="14"/>
        <v>15107.408550000111</v>
      </c>
      <c r="X69" s="88">
        <f t="shared" si="8"/>
        <v>6749007.2999999998</v>
      </c>
      <c r="Y69" s="97">
        <f t="shared" si="14"/>
        <v>6764114.7085499996</v>
      </c>
    </row>
    <row r="70" spans="1:28">
      <c r="A70" s="48" t="s">
        <v>362</v>
      </c>
      <c r="B70" s="48">
        <v>346355.50499999995</v>
      </c>
      <c r="C70" s="48">
        <v>380743.37999999995</v>
      </c>
      <c r="D70" s="48">
        <v>330174.315</v>
      </c>
      <c r="E70" s="48">
        <v>306184.05</v>
      </c>
      <c r="F70" s="48">
        <v>323817.34499999997</v>
      </c>
      <c r="G70" s="48">
        <v>296909.78759999998</v>
      </c>
      <c r="H70" s="48">
        <v>296332.21619999997</v>
      </c>
      <c r="I70" s="48">
        <v>300671.03969999996</v>
      </c>
      <c r="J70" s="48">
        <v>270097.31565</v>
      </c>
      <c r="K70" s="48">
        <v>306575.27999999997</v>
      </c>
      <c r="L70" s="48">
        <v>297389.65499999997</v>
      </c>
      <c r="M70" s="48">
        <v>335764.35</v>
      </c>
      <c r="O70" s="48">
        <f t="shared" si="24"/>
        <v>3791014.2391499993</v>
      </c>
      <c r="R70" s="89">
        <f t="shared" si="12"/>
        <v>1057273.2</v>
      </c>
      <c r="S70" s="94">
        <f t="shared" si="2"/>
        <v>1057273.2</v>
      </c>
      <c r="T70" s="88">
        <f t="shared" si="4"/>
        <v>926911.18259999994</v>
      </c>
      <c r="U70" s="97">
        <f>SUM(S70:T70)</f>
        <v>1984184.3825999999</v>
      </c>
      <c r="V70" s="90">
        <f t="shared" si="6"/>
        <v>867100.57154999999</v>
      </c>
      <c r="W70" s="89">
        <f t="shared" si="14"/>
        <v>2851284.9541499997</v>
      </c>
      <c r="X70" s="88">
        <f t="shared" si="8"/>
        <v>939729.28499999992</v>
      </c>
      <c r="Y70" s="97">
        <f t="shared" si="14"/>
        <v>3791014.2391499998</v>
      </c>
    </row>
    <row r="71" spans="1:28">
      <c r="A71" s="48" t="s">
        <v>363</v>
      </c>
      <c r="B71" s="48">
        <v>306294.79499999998</v>
      </c>
      <c r="C71" s="48">
        <v>415016.37</v>
      </c>
      <c r="D71" s="48">
        <v>301213.98</v>
      </c>
      <c r="E71" s="48">
        <v>234134.59499999997</v>
      </c>
      <c r="F71" s="48">
        <v>318316.31999999995</v>
      </c>
      <c r="G71" s="48">
        <v>389845.47014999995</v>
      </c>
      <c r="H71" s="48">
        <v>336998.49434999994</v>
      </c>
      <c r="I71" s="48">
        <v>339104.26394999993</v>
      </c>
      <c r="J71" s="48">
        <v>305505.51434999995</v>
      </c>
      <c r="K71" s="48">
        <v>408436.87499999994</v>
      </c>
      <c r="L71" s="48">
        <v>318304.935</v>
      </c>
      <c r="M71" s="48">
        <v>327922.15499999997</v>
      </c>
      <c r="O71" s="48">
        <f t="shared" si="24"/>
        <v>4001093.7677999996</v>
      </c>
      <c r="R71" s="89">
        <f t="shared" si="12"/>
        <v>1022525.145</v>
      </c>
      <c r="S71" s="94">
        <f t="shared" si="2"/>
        <v>1022525.145</v>
      </c>
      <c r="T71" s="88">
        <f t="shared" si="4"/>
        <v>942296.38514999987</v>
      </c>
      <c r="U71" s="97">
        <f t="shared" si="5"/>
        <v>1964821.53015</v>
      </c>
      <c r="V71" s="90">
        <f t="shared" si="6"/>
        <v>981608.27264999982</v>
      </c>
      <c r="W71" s="89">
        <f t="shared" si="14"/>
        <v>2946429.8027999997</v>
      </c>
      <c r="X71" s="88">
        <f t="shared" si="8"/>
        <v>1054663.9649999999</v>
      </c>
      <c r="Y71" s="97">
        <f t="shared" si="14"/>
        <v>4001093.7677999996</v>
      </c>
    </row>
    <row r="72" spans="1:28">
      <c r="A72" s="48" t="s">
        <v>364</v>
      </c>
      <c r="B72" s="48">
        <v>345812.12999999995</v>
      </c>
      <c r="C72" s="48">
        <v>349988.35499999998</v>
      </c>
      <c r="D72" s="48">
        <v>349988.35499999998</v>
      </c>
      <c r="E72" s="48">
        <v>664699.7699999999</v>
      </c>
      <c r="F72" s="48">
        <v>349988.35499999998</v>
      </c>
      <c r="G72" s="48">
        <v>325741.65839999996</v>
      </c>
      <c r="H72" s="48">
        <v>582436.06559999997</v>
      </c>
      <c r="I72" s="48">
        <v>305628.07905</v>
      </c>
      <c r="J72" s="48">
        <v>305628.07905</v>
      </c>
      <c r="K72" s="48">
        <v>414044.50499999995</v>
      </c>
      <c r="L72" s="48">
        <v>345451.94999999995</v>
      </c>
      <c r="M72" s="48">
        <v>345451.94999999995</v>
      </c>
      <c r="O72" s="48">
        <f t="shared" si="24"/>
        <v>4684859.2520999992</v>
      </c>
      <c r="R72" s="89">
        <f t="shared" si="12"/>
        <v>1045788.8399999999</v>
      </c>
      <c r="S72" s="94">
        <f t="shared" ref="S72:S138" si="25">R72</f>
        <v>1045788.8399999999</v>
      </c>
      <c r="T72" s="88">
        <f t="shared" si="4"/>
        <v>1340429.7833999998</v>
      </c>
      <c r="U72" s="97">
        <f t="shared" si="5"/>
        <v>2386218.6233999999</v>
      </c>
      <c r="V72" s="90">
        <f t="shared" si="6"/>
        <v>1193692.2237</v>
      </c>
      <c r="W72" s="89">
        <f t="shared" si="14"/>
        <v>3579910.8470999999</v>
      </c>
      <c r="X72" s="88">
        <f t="shared" si="8"/>
        <v>1104948.4049999998</v>
      </c>
      <c r="Y72" s="97">
        <f t="shared" si="14"/>
        <v>4684859.2521000002</v>
      </c>
    </row>
    <row r="73" spans="1:28">
      <c r="A73" s="48" t="s">
        <v>365</v>
      </c>
      <c r="B73" s="48">
        <v>459535.86</v>
      </c>
      <c r="C73" s="48">
        <v>506024.95499999996</v>
      </c>
      <c r="D73" s="48">
        <v>407896.60499999998</v>
      </c>
      <c r="E73" s="48">
        <v>442516.31999999995</v>
      </c>
      <c r="F73" s="48">
        <v>489966.92999999993</v>
      </c>
      <c r="G73" s="48">
        <v>464221.75004999997</v>
      </c>
      <c r="H73" s="48">
        <v>445314.03884999995</v>
      </c>
      <c r="I73" s="48">
        <v>449640.44234999997</v>
      </c>
      <c r="J73" s="48">
        <v>447347.88629999995</v>
      </c>
      <c r="K73" s="48">
        <v>477376.15499999997</v>
      </c>
      <c r="L73" s="48">
        <v>495212.30999999994</v>
      </c>
      <c r="M73" s="48">
        <v>497030.80499999993</v>
      </c>
      <c r="O73" s="48">
        <f t="shared" si="24"/>
        <v>5582084.0575499991</v>
      </c>
      <c r="R73" s="89">
        <f t="shared" si="12"/>
        <v>1373457.42</v>
      </c>
      <c r="S73" s="94">
        <f t="shared" si="25"/>
        <v>1373457.42</v>
      </c>
      <c r="T73" s="88">
        <f t="shared" si="4"/>
        <v>1396705.0000499999</v>
      </c>
      <c r="U73" s="97">
        <f t="shared" ref="U73:U136" si="26">SUM(S73:T73)</f>
        <v>2770162.4200499998</v>
      </c>
      <c r="V73" s="90">
        <f t="shared" si="6"/>
        <v>1342302.3674999999</v>
      </c>
      <c r="W73" s="89">
        <f t="shared" si="14"/>
        <v>4112464.7875499995</v>
      </c>
      <c r="X73" s="88">
        <f t="shared" si="8"/>
        <v>1469619.2699999998</v>
      </c>
      <c r="Y73" s="97">
        <f t="shared" si="14"/>
        <v>5582084.0575499991</v>
      </c>
    </row>
    <row r="74" spans="1:28">
      <c r="A74" s="48" t="s">
        <v>366</v>
      </c>
      <c r="B74" s="48">
        <v>52279.92</v>
      </c>
      <c r="C74" s="48">
        <v>39352.769999999997</v>
      </c>
      <c r="D74" s="48">
        <v>29546.144999999997</v>
      </c>
      <c r="E74" s="48">
        <v>40990.14</v>
      </c>
      <c r="F74" s="48">
        <v>43664.579999999994</v>
      </c>
      <c r="G74" s="48">
        <v>680409.3415499999</v>
      </c>
      <c r="H74" s="48">
        <v>44287.422299999998</v>
      </c>
      <c r="I74" s="48">
        <v>47218.107599999996</v>
      </c>
      <c r="J74" s="48">
        <v>55971.754649999995</v>
      </c>
      <c r="K74" s="48">
        <v>85718.7</v>
      </c>
      <c r="L74" s="48">
        <v>89549.234999999986</v>
      </c>
      <c r="M74" s="48">
        <v>94552.424999999988</v>
      </c>
      <c r="O74" s="48">
        <f t="shared" si="24"/>
        <v>1303540.5410999998</v>
      </c>
      <c r="R74" s="89">
        <f t="shared" si="12"/>
        <v>121178.83499999999</v>
      </c>
      <c r="S74" s="94">
        <f t="shared" si="25"/>
        <v>121178.83499999999</v>
      </c>
      <c r="T74" s="88">
        <f t="shared" si="4"/>
        <v>765064.06154999987</v>
      </c>
      <c r="U74" s="97">
        <f t="shared" si="26"/>
        <v>886242.89654999983</v>
      </c>
      <c r="V74" s="90">
        <f t="shared" si="6"/>
        <v>147477.28454999998</v>
      </c>
      <c r="W74" s="89">
        <f t="shared" si="14"/>
        <v>1033720.1810999998</v>
      </c>
      <c r="X74" s="88">
        <f t="shared" si="8"/>
        <v>269820.36</v>
      </c>
      <c r="Y74" s="97">
        <f t="shared" si="14"/>
        <v>1303540.5410999998</v>
      </c>
    </row>
    <row r="75" spans="1:28">
      <c r="A75" s="48" t="s">
        <v>345</v>
      </c>
      <c r="B75" s="48">
        <v>0</v>
      </c>
      <c r="C75" s="48">
        <v>0</v>
      </c>
      <c r="D75" s="48">
        <v>1201333.8149999999</v>
      </c>
      <c r="E75" s="48">
        <v>1742445.2699999998</v>
      </c>
      <c r="F75" s="48">
        <v>6675291.4949999992</v>
      </c>
      <c r="G75" s="48">
        <v>369362.51999999996</v>
      </c>
      <c r="H75" s="48">
        <v>0</v>
      </c>
      <c r="I75" s="48">
        <v>0</v>
      </c>
      <c r="J75" s="48">
        <v>0</v>
      </c>
      <c r="K75" s="48">
        <v>1042655.8949999999</v>
      </c>
      <c r="L75" s="48">
        <v>1151697.2849999999</v>
      </c>
      <c r="M75" s="48">
        <v>0</v>
      </c>
      <c r="O75" s="48">
        <f t="shared" si="24"/>
        <v>12182786.279999997</v>
      </c>
      <c r="R75" s="89">
        <f t="shared" si="12"/>
        <v>1201333.8149999999</v>
      </c>
      <c r="S75" s="94">
        <f t="shared" si="25"/>
        <v>1201333.8149999999</v>
      </c>
      <c r="T75" s="88">
        <f t="shared" si="4"/>
        <v>8787099.2849999983</v>
      </c>
      <c r="U75" s="97">
        <f t="shared" si="26"/>
        <v>9988433.0999999978</v>
      </c>
      <c r="V75" s="90">
        <f t="shared" si="6"/>
        <v>0</v>
      </c>
      <c r="W75" s="89">
        <f t="shared" si="14"/>
        <v>9988433.0999999978</v>
      </c>
      <c r="X75" s="88">
        <f t="shared" si="8"/>
        <v>2194353.1799999997</v>
      </c>
      <c r="Y75" s="97">
        <f t="shared" si="14"/>
        <v>12182786.279999997</v>
      </c>
    </row>
    <row r="76" spans="1:28">
      <c r="A76" s="48" t="s">
        <v>346</v>
      </c>
      <c r="B76" s="48">
        <v>0</v>
      </c>
      <c r="C76" s="48">
        <v>0</v>
      </c>
      <c r="D76" s="48">
        <v>0</v>
      </c>
      <c r="E76" s="48">
        <v>2293531.02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O76" s="48">
        <f t="shared" si="24"/>
        <v>2293531.02</v>
      </c>
      <c r="R76" s="89">
        <f t="shared" si="12"/>
        <v>0</v>
      </c>
      <c r="S76" s="94">
        <f t="shared" si="25"/>
        <v>0</v>
      </c>
      <c r="T76" s="88">
        <f>SUM(E76:G76)</f>
        <v>2293531.02</v>
      </c>
      <c r="U76" s="97">
        <f t="shared" si="26"/>
        <v>2293531.02</v>
      </c>
      <c r="V76" s="90">
        <f t="shared" si="6"/>
        <v>0</v>
      </c>
      <c r="W76" s="89">
        <f t="shared" si="14"/>
        <v>2293531.02</v>
      </c>
      <c r="X76" s="88">
        <f t="shared" si="8"/>
        <v>0</v>
      </c>
      <c r="Y76" s="97">
        <f t="shared" si="14"/>
        <v>2293531.02</v>
      </c>
    </row>
    <row r="77" spans="1:28">
      <c r="R77" s="89"/>
      <c r="S77" s="94"/>
      <c r="T77" s="88"/>
      <c r="U77" s="97"/>
      <c r="V77" s="90"/>
      <c r="W77" s="89"/>
      <c r="X77" s="88"/>
      <c r="Y77" s="97"/>
    </row>
    <row r="78" spans="1:28">
      <c r="A78" s="61" t="s">
        <v>347</v>
      </c>
      <c r="B78" s="143">
        <f>+B79+B80+B81</f>
        <v>406115.37</v>
      </c>
      <c r="C78" s="133">
        <f t="shared" ref="C78:O78" si="27">+C79+C80+C81</f>
        <v>1023780.6</v>
      </c>
      <c r="D78" s="133">
        <f t="shared" si="27"/>
        <v>7065183.2399999993</v>
      </c>
      <c r="E78" s="133">
        <f t="shared" si="27"/>
        <v>2218601.16</v>
      </c>
      <c r="F78" s="133">
        <f t="shared" si="27"/>
        <v>1954796.2199999997</v>
      </c>
      <c r="G78" s="133">
        <f t="shared" si="27"/>
        <v>1358797.3384499999</v>
      </c>
      <c r="H78" s="133">
        <f t="shared" si="27"/>
        <v>1397786.5647</v>
      </c>
      <c r="I78" s="133">
        <f t="shared" si="27"/>
        <v>1316530.0498499998</v>
      </c>
      <c r="J78" s="133">
        <f t="shared" si="27"/>
        <v>1310851.2118500001</v>
      </c>
      <c r="K78" s="133">
        <f t="shared" si="27"/>
        <v>0</v>
      </c>
      <c r="L78" s="133">
        <f t="shared" si="27"/>
        <v>683281.125</v>
      </c>
      <c r="M78" s="133">
        <f t="shared" si="27"/>
        <v>4157178.9299999997</v>
      </c>
      <c r="N78" s="133"/>
      <c r="O78" s="133">
        <f t="shared" si="27"/>
        <v>22892901.80985</v>
      </c>
      <c r="R78" s="89"/>
      <c r="S78" s="94"/>
      <c r="T78" s="88"/>
      <c r="U78" s="97"/>
      <c r="V78" s="90"/>
      <c r="W78" s="89"/>
      <c r="X78" s="88"/>
      <c r="Y78" s="97"/>
      <c r="AB78" s="48">
        <f>+AB79+Y66</f>
        <v>190341176.97869998</v>
      </c>
    </row>
    <row r="79" spans="1:28">
      <c r="A79" s="48" t="s">
        <v>348</v>
      </c>
      <c r="B79" s="132">
        <v>406115.37</v>
      </c>
      <c r="C79" s="132">
        <v>1023780.6</v>
      </c>
      <c r="D79" s="132">
        <v>671926.1399999999</v>
      </c>
      <c r="E79" s="132">
        <v>671885.77499999991</v>
      </c>
      <c r="F79" s="132">
        <v>775577.24999999988</v>
      </c>
      <c r="G79" s="132">
        <v>676311.43499999994</v>
      </c>
      <c r="H79" s="132">
        <v>736597.68029999989</v>
      </c>
      <c r="I79" s="132">
        <v>745023.52214999998</v>
      </c>
      <c r="J79" s="132">
        <v>740436.98175000004</v>
      </c>
      <c r="K79" s="132">
        <v>0</v>
      </c>
      <c r="L79" s="132">
        <v>683281.125</v>
      </c>
      <c r="M79" s="132">
        <v>4157178.9299999997</v>
      </c>
      <c r="N79" s="132"/>
      <c r="O79" s="132">
        <f t="shared" ref="O79:O81" si="28">SUM(B79:M79)</f>
        <v>11288114.8092</v>
      </c>
      <c r="R79" s="89">
        <f t="shared" ref="R79:R81" si="29">SUM(B79:D79)</f>
        <v>2101822.11</v>
      </c>
      <c r="S79" s="94">
        <f t="shared" ref="S79:S81" si="30">R79</f>
        <v>2101822.11</v>
      </c>
      <c r="T79" s="88">
        <f t="shared" ref="T79:T81" si="31">SUM(E79:G79)</f>
        <v>2123774.46</v>
      </c>
      <c r="U79" s="97">
        <f t="shared" ref="U79:U81" si="32">SUM(S79:T79)</f>
        <v>4225596.57</v>
      </c>
      <c r="V79" s="90">
        <f t="shared" ref="V79:V81" si="33">SUM(H79:J79)</f>
        <v>2222058.1842</v>
      </c>
      <c r="W79" s="89">
        <f t="shared" ref="W79:W81" si="34">SUM(U79:V79)</f>
        <v>6447654.7542000003</v>
      </c>
      <c r="X79" s="88">
        <f t="shared" ref="X79:X81" si="35">SUM(K79:M79)</f>
        <v>4840460.0549999997</v>
      </c>
      <c r="Y79" s="97">
        <f t="shared" ref="Y79:Y81" si="36">SUM(W79:X79)</f>
        <v>11288114.8092</v>
      </c>
      <c r="Z79" s="48">
        <v>77</v>
      </c>
      <c r="AB79" s="48">
        <f>+Y79+Y80+Y81</f>
        <v>22892901.80985</v>
      </c>
    </row>
    <row r="80" spans="1:28">
      <c r="A80" s="48" t="s">
        <v>349</v>
      </c>
      <c r="B80" s="132">
        <v>0</v>
      </c>
      <c r="C80" s="132">
        <v>0</v>
      </c>
      <c r="D80" s="132">
        <v>292377.14999999997</v>
      </c>
      <c r="E80" s="132">
        <v>66403.53</v>
      </c>
      <c r="F80" s="132">
        <v>39914.774999999994</v>
      </c>
      <c r="G80" s="132">
        <v>27123.986249999998</v>
      </c>
      <c r="H80" s="132">
        <v>21318.184799999995</v>
      </c>
      <c r="I80" s="132">
        <v>20819.252700000001</v>
      </c>
      <c r="J80" s="132">
        <v>18279.207449999998</v>
      </c>
      <c r="K80" s="132">
        <v>0</v>
      </c>
      <c r="L80" s="132">
        <v>0</v>
      </c>
      <c r="M80" s="132">
        <v>0</v>
      </c>
      <c r="N80" s="132"/>
      <c r="O80" s="132">
        <f t="shared" si="28"/>
        <v>486236.08619999996</v>
      </c>
      <c r="R80" s="89">
        <f t="shared" si="29"/>
        <v>292377.14999999997</v>
      </c>
      <c r="S80" s="94">
        <f t="shared" si="30"/>
        <v>292377.14999999997</v>
      </c>
      <c r="T80" s="88">
        <f t="shared" si="31"/>
        <v>133442.29124999998</v>
      </c>
      <c r="U80" s="97">
        <f t="shared" si="32"/>
        <v>425819.44124999992</v>
      </c>
      <c r="V80" s="90">
        <f t="shared" si="33"/>
        <v>60416.644950000002</v>
      </c>
      <c r="W80" s="89">
        <f t="shared" si="34"/>
        <v>486236.0861999999</v>
      </c>
      <c r="X80" s="88">
        <f t="shared" si="35"/>
        <v>0</v>
      </c>
      <c r="Y80" s="97">
        <f t="shared" si="36"/>
        <v>486236.0861999999</v>
      </c>
      <c r="Z80" s="48">
        <v>78</v>
      </c>
    </row>
    <row r="81" spans="1:26">
      <c r="A81" s="48" t="s">
        <v>350</v>
      </c>
      <c r="B81" s="132">
        <v>0</v>
      </c>
      <c r="C81" s="132">
        <v>0</v>
      </c>
      <c r="D81" s="132">
        <v>6100879.9499999993</v>
      </c>
      <c r="E81" s="132">
        <v>1480311.855</v>
      </c>
      <c r="F81" s="132">
        <v>1139304.1949999998</v>
      </c>
      <c r="G81" s="132">
        <v>655361.91720000003</v>
      </c>
      <c r="H81" s="132">
        <v>639870.69960000005</v>
      </c>
      <c r="I81" s="132">
        <v>550687.27499999991</v>
      </c>
      <c r="J81" s="132">
        <v>552135.02264999994</v>
      </c>
      <c r="K81" s="132">
        <v>0</v>
      </c>
      <c r="L81" s="132">
        <v>0</v>
      </c>
      <c r="M81" s="132">
        <v>0</v>
      </c>
      <c r="N81" s="132"/>
      <c r="O81" s="132">
        <f t="shared" si="28"/>
        <v>11118550.914449999</v>
      </c>
      <c r="R81" s="89">
        <f t="shared" si="29"/>
        <v>6100879.9499999993</v>
      </c>
      <c r="S81" s="94">
        <f t="shared" si="30"/>
        <v>6100879.9499999993</v>
      </c>
      <c r="T81" s="88">
        <f t="shared" si="31"/>
        <v>3274977.9671999998</v>
      </c>
      <c r="U81" s="97">
        <f t="shared" si="32"/>
        <v>9375857.9171999991</v>
      </c>
      <c r="V81" s="90">
        <f t="shared" si="33"/>
        <v>1742692.9972499998</v>
      </c>
      <c r="W81" s="89">
        <f t="shared" si="34"/>
        <v>11118550.914449999</v>
      </c>
      <c r="X81" s="88">
        <f t="shared" si="35"/>
        <v>0</v>
      </c>
      <c r="Y81" s="97">
        <f t="shared" si="36"/>
        <v>11118550.914449999</v>
      </c>
      <c r="Z81" s="48">
        <v>79</v>
      </c>
    </row>
    <row r="82" spans="1:26">
      <c r="R82" s="89"/>
      <c r="S82" s="94"/>
      <c r="T82" s="88"/>
      <c r="U82" s="97"/>
      <c r="V82" s="90"/>
      <c r="W82" s="89"/>
      <c r="X82" s="88"/>
      <c r="Y82" s="97"/>
    </row>
    <row r="83" spans="1:26">
      <c r="O83" s="48" t="s">
        <v>1</v>
      </c>
      <c r="R83" s="89"/>
      <c r="S83" s="94"/>
      <c r="T83" s="88"/>
      <c r="U83" s="97"/>
      <c r="V83" s="90"/>
      <c r="W83" s="89" t="s">
        <v>1</v>
      </c>
      <c r="X83" s="88"/>
      <c r="Y83" s="97" t="s">
        <v>1</v>
      </c>
    </row>
    <row r="84" spans="1:26">
      <c r="A84" s="61" t="s">
        <v>11</v>
      </c>
      <c r="B84" s="129">
        <f>SUM(B85:B89)</f>
        <v>2960219.1</v>
      </c>
      <c r="C84" s="61">
        <f>SUM(C85:C89)</f>
        <v>2960219.1</v>
      </c>
      <c r="D84" s="61">
        <f>SUM(D85:D89)</f>
        <v>2960219.1</v>
      </c>
      <c r="E84" s="61">
        <f>SUM(E85:E89)</f>
        <v>2960219.1</v>
      </c>
      <c r="F84" s="61">
        <f t="shared" ref="F84:M84" si="37">SUM(F85:F89)</f>
        <v>2960219.1</v>
      </c>
      <c r="G84" s="61">
        <f t="shared" si="37"/>
        <v>2960219.1</v>
      </c>
      <c r="H84" s="61">
        <f t="shared" si="37"/>
        <v>2960219.1</v>
      </c>
      <c r="I84" s="61">
        <f t="shared" si="37"/>
        <v>2960219.1</v>
      </c>
      <c r="J84" s="61">
        <f t="shared" si="37"/>
        <v>2960219.1</v>
      </c>
      <c r="K84" s="61">
        <f t="shared" si="37"/>
        <v>2960219.1</v>
      </c>
      <c r="L84" s="61">
        <f t="shared" si="37"/>
        <v>0</v>
      </c>
      <c r="M84" s="61">
        <f t="shared" si="37"/>
        <v>0</v>
      </c>
      <c r="N84" s="61"/>
      <c r="O84" s="106">
        <f>SUM(B84:M84)</f>
        <v>29602191.000000007</v>
      </c>
      <c r="Q84" s="88">
        <f>O84+O94+O102</f>
        <v>173563930.46834999</v>
      </c>
      <c r="R84" s="94">
        <f t="shared" si="12"/>
        <v>8880657.3000000007</v>
      </c>
      <c r="S84" s="94">
        <f t="shared" si="25"/>
        <v>8880657.3000000007</v>
      </c>
      <c r="T84" s="87">
        <f t="shared" si="4"/>
        <v>8880657.3000000007</v>
      </c>
      <c r="U84" s="97">
        <f t="shared" si="26"/>
        <v>17761314.600000001</v>
      </c>
      <c r="V84" s="96">
        <f>SUM(H84:J84)</f>
        <v>8880657.3000000007</v>
      </c>
      <c r="W84" s="94">
        <f t="shared" si="14"/>
        <v>26641971.900000002</v>
      </c>
      <c r="X84" s="87">
        <f t="shared" si="8"/>
        <v>2960219.1</v>
      </c>
      <c r="Y84" s="95">
        <f t="shared" si="14"/>
        <v>29602191.000000004</v>
      </c>
    </row>
    <row r="85" spans="1:26">
      <c r="A85" s="48" t="s">
        <v>96</v>
      </c>
      <c r="B85" s="48">
        <v>2960219.1</v>
      </c>
      <c r="C85" s="48">
        <v>2960219.1</v>
      </c>
      <c r="D85" s="48">
        <v>2960219.1</v>
      </c>
      <c r="E85" s="48">
        <v>2960219.1</v>
      </c>
      <c r="F85" s="48">
        <v>2960219.1</v>
      </c>
      <c r="G85" s="48">
        <v>2960219.1</v>
      </c>
      <c r="H85" s="48">
        <v>2960219.1</v>
      </c>
      <c r="I85" s="48">
        <v>2960219.1</v>
      </c>
      <c r="J85" s="48">
        <v>2960219.1</v>
      </c>
      <c r="K85" s="48">
        <v>2960219.1</v>
      </c>
      <c r="L85" s="48">
        <v>0</v>
      </c>
      <c r="M85" s="48">
        <v>0</v>
      </c>
      <c r="O85" s="48">
        <f t="shared" si="24"/>
        <v>29602191.000000007</v>
      </c>
      <c r="R85" s="89">
        <f>SUM(B85:D85)</f>
        <v>8880657.3000000007</v>
      </c>
      <c r="S85" s="94">
        <f t="shared" si="25"/>
        <v>8880657.3000000007</v>
      </c>
      <c r="T85" s="88">
        <f>SUM(E85:G85)</f>
        <v>8880657.3000000007</v>
      </c>
      <c r="U85" s="97">
        <f t="shared" si="26"/>
        <v>17761314.600000001</v>
      </c>
      <c r="V85" s="90">
        <f t="shared" ref="V85:V136" si="38">SUM(H85:J85)</f>
        <v>8880657.3000000007</v>
      </c>
      <c r="W85" s="89">
        <f t="shared" si="14"/>
        <v>26641971.900000002</v>
      </c>
      <c r="X85" s="88">
        <f>SUM(K85:M85)</f>
        <v>2960219.1</v>
      </c>
      <c r="Y85" s="97">
        <f t="shared" si="14"/>
        <v>29602191.000000004</v>
      </c>
    </row>
    <row r="86" spans="1:26">
      <c r="A86" s="48" t="s">
        <v>291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O86" s="48">
        <f t="shared" si="24"/>
        <v>0</v>
      </c>
      <c r="R86" s="89">
        <f>SUM(B86:D86)</f>
        <v>0</v>
      </c>
      <c r="S86" s="94">
        <f t="shared" si="25"/>
        <v>0</v>
      </c>
      <c r="T86" s="88">
        <f>SUM(E86:G86)</f>
        <v>0</v>
      </c>
      <c r="U86" s="97">
        <f t="shared" si="26"/>
        <v>0</v>
      </c>
      <c r="V86" s="90">
        <f t="shared" si="38"/>
        <v>0</v>
      </c>
      <c r="W86" s="89">
        <f>SUM(U86:V86)</f>
        <v>0</v>
      </c>
      <c r="X86" s="88">
        <f>SUM(K86:M86)</f>
        <v>0</v>
      </c>
      <c r="Y86" s="97">
        <f>SUM(W86:X86)</f>
        <v>0</v>
      </c>
    </row>
    <row r="87" spans="1:26">
      <c r="A87" s="48" t="s">
        <v>97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O87" s="48">
        <f t="shared" si="24"/>
        <v>0</v>
      </c>
      <c r="R87" s="89">
        <f>SUM(B87:D87)</f>
        <v>0</v>
      </c>
      <c r="S87" s="94">
        <f t="shared" si="25"/>
        <v>0</v>
      </c>
      <c r="T87" s="88">
        <f>SUM(E87:G87)</f>
        <v>0</v>
      </c>
      <c r="U87" s="97">
        <f t="shared" si="26"/>
        <v>0</v>
      </c>
      <c r="V87" s="90">
        <f t="shared" si="38"/>
        <v>0</v>
      </c>
      <c r="W87" s="89">
        <f>SUM(U87:V87)</f>
        <v>0</v>
      </c>
      <c r="X87" s="88">
        <f>SUM(K87:M87)</f>
        <v>0</v>
      </c>
      <c r="Y87" s="97">
        <f>SUM(W87:X87)</f>
        <v>0</v>
      </c>
    </row>
    <row r="88" spans="1:26">
      <c r="A88" s="48" t="s">
        <v>98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O88" s="48">
        <f t="shared" si="24"/>
        <v>0</v>
      </c>
      <c r="R88" s="89">
        <f>SUM(B88:D88)</f>
        <v>0</v>
      </c>
      <c r="S88" s="94">
        <f t="shared" si="25"/>
        <v>0</v>
      </c>
      <c r="T88" s="88">
        <f>SUM(E88:G88)</f>
        <v>0</v>
      </c>
      <c r="U88" s="97">
        <f t="shared" si="26"/>
        <v>0</v>
      </c>
      <c r="V88" s="90">
        <f t="shared" si="38"/>
        <v>0</v>
      </c>
      <c r="W88" s="89">
        <f>SUM(U88:V88)</f>
        <v>0</v>
      </c>
      <c r="X88" s="88">
        <f>SUM(K88:M88)</f>
        <v>0</v>
      </c>
      <c r="Y88" s="97">
        <f>SUM(W88:X88)</f>
        <v>0</v>
      </c>
    </row>
    <row r="89" spans="1:26">
      <c r="A89" s="48" t="s">
        <v>99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O89" s="48">
        <f t="shared" si="24"/>
        <v>0</v>
      </c>
      <c r="R89" s="89">
        <f>SUM(B89:D89)</f>
        <v>0</v>
      </c>
      <c r="S89" s="94">
        <f t="shared" si="25"/>
        <v>0</v>
      </c>
      <c r="T89" s="88">
        <f>SUM(E89:G89)</f>
        <v>0</v>
      </c>
      <c r="U89" s="97">
        <f t="shared" si="26"/>
        <v>0</v>
      </c>
      <c r="V89" s="90">
        <f t="shared" si="38"/>
        <v>0</v>
      </c>
      <c r="W89" s="89">
        <f>SUM(U89:V89)</f>
        <v>0</v>
      </c>
      <c r="X89" s="88">
        <f>SUM(K89:M89)</f>
        <v>0</v>
      </c>
      <c r="Y89" s="97">
        <f>SUM(W89:X89)</f>
        <v>0</v>
      </c>
    </row>
    <row r="90" spans="1:26">
      <c r="O90" s="48" t="s">
        <v>1</v>
      </c>
      <c r="R90" s="89"/>
      <c r="S90" s="94"/>
      <c r="T90" s="88"/>
      <c r="U90" s="97"/>
      <c r="V90" s="90"/>
      <c r="W90" s="89" t="s">
        <v>1</v>
      </c>
      <c r="X90" s="88"/>
      <c r="Y90" s="97" t="s">
        <v>1</v>
      </c>
    </row>
    <row r="91" spans="1:26">
      <c r="U91" s="97"/>
    </row>
    <row r="92" spans="1:26">
      <c r="U92" s="97"/>
    </row>
    <row r="93" spans="1:26"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38"/>
      <c r="O93" s="107"/>
      <c r="R93" s="89"/>
      <c r="S93" s="94"/>
      <c r="T93" s="88"/>
      <c r="U93" s="97"/>
      <c r="V93" s="90"/>
      <c r="W93" s="89" t="s">
        <v>1</v>
      </c>
      <c r="X93" s="88"/>
      <c r="Y93" s="97" t="s">
        <v>1</v>
      </c>
    </row>
    <row r="94" spans="1:26">
      <c r="A94" s="61" t="s">
        <v>100</v>
      </c>
      <c r="B94" s="129">
        <f>SUM(B95:B99)</f>
        <v>11454383.75</v>
      </c>
      <c r="C94" s="61">
        <f>SUM(C95:C99)</f>
        <v>11454383.75</v>
      </c>
      <c r="D94" s="61">
        <f>SUM(D95:D99)</f>
        <v>11454383.75</v>
      </c>
      <c r="E94" s="61">
        <f>SUM(E95:E99)</f>
        <v>11454383.75</v>
      </c>
      <c r="F94" s="61">
        <f t="shared" ref="F94:M94" si="39">SUM(F95:F99)</f>
        <v>11454383.75</v>
      </c>
      <c r="G94" s="61">
        <f t="shared" si="39"/>
        <v>11454383.75</v>
      </c>
      <c r="H94" s="61">
        <f t="shared" si="39"/>
        <v>11454383.75</v>
      </c>
      <c r="I94" s="61">
        <f>SUM(I95:I99)</f>
        <v>11454383.75</v>
      </c>
      <c r="J94" s="61">
        <f>SUM(J95:J99)</f>
        <v>11454383.75</v>
      </c>
      <c r="K94" s="61">
        <f t="shared" si="39"/>
        <v>11454383.75</v>
      </c>
      <c r="L94" s="61">
        <f t="shared" si="39"/>
        <v>11454383.75</v>
      </c>
      <c r="M94" s="61">
        <f t="shared" si="39"/>
        <v>11454383.75</v>
      </c>
      <c r="N94" s="61"/>
      <c r="O94" s="106">
        <f t="shared" ref="O94:O99" si="40">SUM(B94:M94)</f>
        <v>137452605</v>
      </c>
      <c r="R94" s="94">
        <f t="shared" ref="R94:R99" si="41">SUM(B94:D94)</f>
        <v>34363151.25</v>
      </c>
      <c r="S94" s="94">
        <f t="shared" ref="S94:S99" si="42">R94</f>
        <v>34363151.25</v>
      </c>
      <c r="T94" s="87">
        <f t="shared" ref="T94:T99" si="43">SUM(E94:G94)</f>
        <v>34363151.25</v>
      </c>
      <c r="U94" s="97">
        <f t="shared" si="26"/>
        <v>68726302.5</v>
      </c>
      <c r="V94" s="96">
        <f t="shared" ref="V94:V99" si="44">SUM(H94:J94)</f>
        <v>34363151.25</v>
      </c>
      <c r="W94" s="94">
        <f t="shared" ref="W94:W99" si="45">SUM(U94:V94)</f>
        <v>103089453.75</v>
      </c>
      <c r="X94" s="87">
        <f t="shared" ref="X94:X99" si="46">SUM(K94:M94)</f>
        <v>34363151.25</v>
      </c>
      <c r="Y94" s="95">
        <f t="shared" ref="Y94:Y99" si="47">SUM(W94:X94)</f>
        <v>137452605</v>
      </c>
    </row>
    <row r="95" spans="1:26">
      <c r="A95" s="48" t="s">
        <v>101</v>
      </c>
      <c r="B95" s="48">
        <v>11454383.75</v>
      </c>
      <c r="C95" s="48">
        <v>11454383.75</v>
      </c>
      <c r="D95" s="48">
        <v>11454383.75</v>
      </c>
      <c r="E95" s="48">
        <v>11454383.75</v>
      </c>
      <c r="F95" s="48">
        <v>11454383.75</v>
      </c>
      <c r="G95" s="48">
        <v>11454383.75</v>
      </c>
      <c r="H95" s="48">
        <v>11454383.75</v>
      </c>
      <c r="I95" s="48">
        <v>11454383.75</v>
      </c>
      <c r="J95" s="48">
        <v>11454383.75</v>
      </c>
      <c r="K95" s="48">
        <v>11454383.75</v>
      </c>
      <c r="L95" s="48">
        <v>11454383.75</v>
      </c>
      <c r="M95" s="48">
        <v>11454383.75</v>
      </c>
      <c r="O95" s="48">
        <f t="shared" si="40"/>
        <v>137452605</v>
      </c>
      <c r="R95" s="89">
        <f t="shared" si="41"/>
        <v>34363151.25</v>
      </c>
      <c r="S95" s="94">
        <f t="shared" si="42"/>
        <v>34363151.25</v>
      </c>
      <c r="T95" s="88">
        <f t="shared" si="43"/>
        <v>34363151.25</v>
      </c>
      <c r="U95" s="97">
        <f t="shared" si="26"/>
        <v>68726302.5</v>
      </c>
      <c r="V95" s="90">
        <f t="shared" si="44"/>
        <v>34363151.25</v>
      </c>
      <c r="W95" s="89">
        <f t="shared" si="45"/>
        <v>103089453.75</v>
      </c>
      <c r="X95" s="88">
        <f t="shared" si="46"/>
        <v>34363151.25</v>
      </c>
      <c r="Y95" s="97">
        <f t="shared" si="47"/>
        <v>137452605</v>
      </c>
    </row>
    <row r="96" spans="1:26">
      <c r="A96" s="48" t="s">
        <v>102</v>
      </c>
      <c r="B96" s="48">
        <v>0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O96" s="48">
        <f t="shared" si="40"/>
        <v>0</v>
      </c>
      <c r="R96" s="89">
        <f t="shared" si="41"/>
        <v>0</v>
      </c>
      <c r="S96" s="94">
        <f t="shared" si="42"/>
        <v>0</v>
      </c>
      <c r="T96" s="88">
        <f t="shared" si="43"/>
        <v>0</v>
      </c>
      <c r="U96" s="97">
        <f t="shared" si="26"/>
        <v>0</v>
      </c>
      <c r="V96" s="90">
        <f t="shared" si="44"/>
        <v>0</v>
      </c>
      <c r="W96" s="89">
        <f t="shared" si="45"/>
        <v>0</v>
      </c>
      <c r="X96" s="88">
        <f t="shared" si="46"/>
        <v>0</v>
      </c>
      <c r="Y96" s="97">
        <f t="shared" si="47"/>
        <v>0</v>
      </c>
    </row>
    <row r="97" spans="1:26">
      <c r="A97" s="48" t="s">
        <v>103</v>
      </c>
      <c r="B97" s="48">
        <v>0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O97" s="48">
        <f t="shared" si="40"/>
        <v>0</v>
      </c>
      <c r="R97" s="89">
        <f t="shared" si="41"/>
        <v>0</v>
      </c>
      <c r="S97" s="94">
        <f t="shared" si="42"/>
        <v>0</v>
      </c>
      <c r="T97" s="88">
        <f t="shared" si="43"/>
        <v>0</v>
      </c>
      <c r="U97" s="97">
        <f t="shared" si="26"/>
        <v>0</v>
      </c>
      <c r="V97" s="90">
        <f t="shared" si="44"/>
        <v>0</v>
      </c>
      <c r="W97" s="89">
        <f t="shared" si="45"/>
        <v>0</v>
      </c>
      <c r="X97" s="88">
        <f t="shared" si="46"/>
        <v>0</v>
      </c>
      <c r="Y97" s="97">
        <f t="shared" si="47"/>
        <v>0</v>
      </c>
    </row>
    <row r="98" spans="1:26">
      <c r="A98" s="48" t="s">
        <v>104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O98" s="48">
        <f t="shared" si="40"/>
        <v>0</v>
      </c>
      <c r="R98" s="89">
        <f t="shared" si="41"/>
        <v>0</v>
      </c>
      <c r="S98" s="94">
        <f t="shared" si="42"/>
        <v>0</v>
      </c>
      <c r="T98" s="88">
        <f t="shared" si="43"/>
        <v>0</v>
      </c>
      <c r="U98" s="97">
        <f t="shared" si="26"/>
        <v>0</v>
      </c>
      <c r="V98" s="90">
        <f t="shared" si="44"/>
        <v>0</v>
      </c>
      <c r="W98" s="89">
        <f t="shared" si="45"/>
        <v>0</v>
      </c>
      <c r="X98" s="88">
        <f t="shared" si="46"/>
        <v>0</v>
      </c>
      <c r="Y98" s="97">
        <f t="shared" si="47"/>
        <v>0</v>
      </c>
    </row>
    <row r="99" spans="1:26">
      <c r="A99" s="48" t="s">
        <v>105</v>
      </c>
      <c r="B99" s="48">
        <v>0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O99" s="48">
        <f t="shared" si="40"/>
        <v>0</v>
      </c>
      <c r="R99" s="89">
        <f t="shared" si="41"/>
        <v>0</v>
      </c>
      <c r="S99" s="94">
        <f t="shared" si="42"/>
        <v>0</v>
      </c>
      <c r="T99" s="88">
        <f t="shared" si="43"/>
        <v>0</v>
      </c>
      <c r="U99" s="97">
        <f t="shared" si="26"/>
        <v>0</v>
      </c>
      <c r="V99" s="90">
        <f t="shared" si="44"/>
        <v>0</v>
      </c>
      <c r="W99" s="89">
        <f t="shared" si="45"/>
        <v>0</v>
      </c>
      <c r="X99" s="88">
        <f t="shared" si="46"/>
        <v>0</v>
      </c>
      <c r="Y99" s="97">
        <f t="shared" si="47"/>
        <v>0</v>
      </c>
    </row>
    <row r="100" spans="1:26"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38"/>
      <c r="O100" s="109"/>
      <c r="R100" s="89"/>
      <c r="S100" s="94"/>
      <c r="T100" s="88"/>
      <c r="U100" s="97"/>
      <c r="V100" s="90"/>
      <c r="W100" s="89"/>
      <c r="X100" s="88"/>
      <c r="Y100" s="97"/>
    </row>
    <row r="101" spans="1:26"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38"/>
      <c r="O101" s="109"/>
      <c r="R101" s="89"/>
      <c r="S101" s="94"/>
      <c r="T101" s="88"/>
      <c r="U101" s="97"/>
      <c r="V101" s="90"/>
      <c r="W101" s="89"/>
      <c r="X101" s="88"/>
      <c r="Y101" s="97"/>
    </row>
    <row r="102" spans="1:26">
      <c r="A102" s="61" t="s">
        <v>13</v>
      </c>
      <c r="B102" s="129">
        <f>SUM(B103:B104)</f>
        <v>393462.495</v>
      </c>
      <c r="C102" s="61">
        <f>SUM(C103:C104)</f>
        <v>509933.11499999993</v>
      </c>
      <c r="D102" s="61">
        <f>SUM(D103:D104)</f>
        <v>0</v>
      </c>
      <c r="E102" s="61">
        <f>SUM(E103:E104)</f>
        <v>959379.79499999993</v>
      </c>
      <c r="F102" s="61">
        <f t="shared" ref="F102:M102" si="48">SUM(F103:F104)</f>
        <v>495904.72499999998</v>
      </c>
      <c r="G102" s="61">
        <f t="shared" si="48"/>
        <v>590227.14194999996</v>
      </c>
      <c r="H102" s="61">
        <f t="shared" si="48"/>
        <v>411421.81499999994</v>
      </c>
      <c r="I102" s="61">
        <f t="shared" si="48"/>
        <v>422966.52584999998</v>
      </c>
      <c r="J102" s="61">
        <f t="shared" si="48"/>
        <v>363883.98554999992</v>
      </c>
      <c r="K102" s="61">
        <f t="shared" si="48"/>
        <v>787318.28999999992</v>
      </c>
      <c r="L102" s="61">
        <f t="shared" si="48"/>
        <v>787318.28999999992</v>
      </c>
      <c r="M102" s="61">
        <f t="shared" si="48"/>
        <v>787318.28999999992</v>
      </c>
      <c r="N102" s="61"/>
      <c r="O102" s="106">
        <f>SUM(B102:M102)</f>
        <v>6509134.4683499997</v>
      </c>
      <c r="R102" s="94">
        <f>SUM(B102:D102)</f>
        <v>903395.60999999987</v>
      </c>
      <c r="S102" s="94">
        <f t="shared" si="25"/>
        <v>903395.60999999987</v>
      </c>
      <c r="T102" s="87">
        <f>SUM(E102:G102)</f>
        <v>2045511.6619500001</v>
      </c>
      <c r="U102" s="97">
        <f t="shared" si="26"/>
        <v>2948907.27195</v>
      </c>
      <c r="V102" s="96">
        <f t="shared" si="38"/>
        <v>1198272.3263999999</v>
      </c>
      <c r="W102" s="94">
        <f>SUM(U102:V102)</f>
        <v>4147179.5983499996</v>
      </c>
      <c r="X102" s="87">
        <f>SUM(K102:M102)</f>
        <v>2361954.8699999996</v>
      </c>
      <c r="Y102" s="95">
        <f>SUM(W102:X102)</f>
        <v>6509134.4683499988</v>
      </c>
    </row>
    <row r="103" spans="1:26">
      <c r="A103" s="48" t="s">
        <v>106</v>
      </c>
      <c r="B103" s="48">
        <v>393462.495</v>
      </c>
      <c r="C103" s="48">
        <v>509933.11499999993</v>
      </c>
      <c r="D103" s="48">
        <v>0</v>
      </c>
      <c r="E103" s="48">
        <v>959379.79499999993</v>
      </c>
      <c r="F103" s="48">
        <v>495904.72499999998</v>
      </c>
      <c r="G103" s="48">
        <v>590227.14194999996</v>
      </c>
      <c r="H103" s="48">
        <v>411421.81499999994</v>
      </c>
      <c r="I103" s="48">
        <v>422966.52584999998</v>
      </c>
      <c r="J103" s="48">
        <v>363883.98554999992</v>
      </c>
      <c r="K103" s="48">
        <v>787318.28999999992</v>
      </c>
      <c r="L103" s="48">
        <v>787318.28999999992</v>
      </c>
      <c r="M103" s="48">
        <v>787318.28999999992</v>
      </c>
      <c r="O103" s="48">
        <f>SUM(B103:M103)</f>
        <v>6509134.4683499997</v>
      </c>
      <c r="R103" s="89">
        <f>SUM(B103:D103)</f>
        <v>903395.60999999987</v>
      </c>
      <c r="S103" s="94">
        <f t="shared" si="25"/>
        <v>903395.60999999987</v>
      </c>
      <c r="T103" s="88">
        <f>SUM(E103:G103)</f>
        <v>2045511.6619500001</v>
      </c>
      <c r="U103" s="97">
        <f t="shared" si="26"/>
        <v>2948907.27195</v>
      </c>
      <c r="V103" s="90">
        <f t="shared" si="38"/>
        <v>1198272.3263999999</v>
      </c>
      <c r="W103" s="89">
        <f>SUM(U103:V103)</f>
        <v>4147179.5983499996</v>
      </c>
      <c r="X103" s="88">
        <f>SUM(K103:M103)</f>
        <v>2361954.8699999996</v>
      </c>
      <c r="Y103" s="97">
        <f>SUM(W103:X103)</f>
        <v>6509134.4683499988</v>
      </c>
    </row>
    <row r="104" spans="1:26">
      <c r="A104" s="48" t="s">
        <v>274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O104" s="48">
        <f>SUM(B104:M104)</f>
        <v>0</v>
      </c>
      <c r="R104" s="89">
        <f>SUM(B104:D104)</f>
        <v>0</v>
      </c>
      <c r="S104" s="94">
        <f t="shared" si="25"/>
        <v>0</v>
      </c>
      <c r="T104" s="88">
        <f>SUM(E104:G104)</f>
        <v>0</v>
      </c>
      <c r="U104" s="97">
        <f t="shared" si="26"/>
        <v>0</v>
      </c>
      <c r="V104" s="90">
        <f t="shared" si="38"/>
        <v>0</v>
      </c>
      <c r="W104" s="89">
        <f>SUM(U104:V104)</f>
        <v>0</v>
      </c>
      <c r="X104" s="88">
        <f>SUM(K104:M104)</f>
        <v>0</v>
      </c>
      <c r="Y104" s="97">
        <f>SUM(W104:X104)</f>
        <v>0</v>
      </c>
    </row>
    <row r="105" spans="1:26">
      <c r="R105" s="89"/>
      <c r="S105" s="94"/>
      <c r="T105" s="88"/>
      <c r="U105" s="97"/>
      <c r="V105" s="90"/>
      <c r="W105" s="89"/>
      <c r="X105" s="88"/>
      <c r="Y105" s="97"/>
    </row>
    <row r="106" spans="1:26">
      <c r="R106" s="89"/>
      <c r="S106" s="94"/>
      <c r="T106" s="88"/>
      <c r="U106" s="97"/>
      <c r="V106" s="90"/>
      <c r="W106" s="89"/>
      <c r="X106" s="88"/>
      <c r="Y106" s="97"/>
    </row>
    <row r="107" spans="1:26">
      <c r="A107" s="61" t="s">
        <v>14</v>
      </c>
      <c r="B107" s="129">
        <f>SUM(B108:B123)</f>
        <v>762238.16999999993</v>
      </c>
      <c r="C107" s="61">
        <f t="shared" ref="C107:O107" si="49">SUM(C108:C123)</f>
        <v>3487872.31</v>
      </c>
      <c r="D107" s="61">
        <f t="shared" si="49"/>
        <v>0</v>
      </c>
      <c r="E107" s="61">
        <f t="shared" si="49"/>
        <v>3772568.13</v>
      </c>
      <c r="F107" s="61">
        <f t="shared" si="49"/>
        <v>13220530.996499998</v>
      </c>
      <c r="G107" s="61">
        <f t="shared" si="49"/>
        <v>941763.73274999973</v>
      </c>
      <c r="H107" s="61">
        <f t="shared" si="49"/>
        <v>5141709.9646499995</v>
      </c>
      <c r="I107" s="61">
        <f t="shared" si="49"/>
        <v>4651374.1972499993</v>
      </c>
      <c r="J107" s="61">
        <f t="shared" si="49"/>
        <v>12193395.195599999</v>
      </c>
      <c r="K107" s="61">
        <f t="shared" si="49"/>
        <v>88322576.070149988</v>
      </c>
      <c r="L107" s="61">
        <f t="shared" si="49"/>
        <v>5804470.1901000002</v>
      </c>
      <c r="M107" s="61">
        <f t="shared" si="49"/>
        <v>1540850.7955499999</v>
      </c>
      <c r="N107" s="61"/>
      <c r="O107" s="106">
        <f t="shared" si="49"/>
        <v>139839349.75255001</v>
      </c>
      <c r="R107" s="94">
        <f t="shared" ref="R107" si="50">SUM(B107:D107)</f>
        <v>4250110.4800000004</v>
      </c>
      <c r="S107" s="94">
        <f t="shared" si="25"/>
        <v>4250110.4800000004</v>
      </c>
      <c r="T107" s="87">
        <f t="shared" ref="T107" si="51">SUM(E107:G107)</f>
        <v>17934862.859249998</v>
      </c>
      <c r="U107" s="97">
        <f t="shared" si="26"/>
        <v>22184973.339249998</v>
      </c>
      <c r="V107" s="96">
        <f t="shared" si="38"/>
        <v>21986479.357499998</v>
      </c>
      <c r="W107" s="94">
        <f t="shared" ref="W107" si="52">SUM(U107:V107)</f>
        <v>44171452.69675</v>
      </c>
      <c r="X107" s="87">
        <f t="shared" ref="X107" si="53">SUM(K107:M107)</f>
        <v>95667897.055799991</v>
      </c>
      <c r="Y107" s="95">
        <f>SUM(W107:X107)</f>
        <v>139839349.75255001</v>
      </c>
    </row>
    <row r="108" spans="1:26">
      <c r="A108" s="88" t="s">
        <v>107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O108" s="48">
        <v>0</v>
      </c>
      <c r="R108" s="89">
        <v>0</v>
      </c>
      <c r="S108" s="94">
        <v>0</v>
      </c>
      <c r="T108" s="88">
        <v>0</v>
      </c>
      <c r="U108" s="97">
        <v>0</v>
      </c>
      <c r="V108" s="90">
        <v>0</v>
      </c>
      <c r="W108" s="89">
        <v>0</v>
      </c>
      <c r="X108" s="88">
        <v>0</v>
      </c>
      <c r="Y108" s="97">
        <v>0</v>
      </c>
      <c r="Z108" s="48">
        <v>99</v>
      </c>
    </row>
    <row r="109" spans="1:26">
      <c r="A109" s="88" t="s">
        <v>352</v>
      </c>
      <c r="B109" s="48">
        <v>762238.16999999993</v>
      </c>
      <c r="C109" s="48">
        <v>987872.30999999994</v>
      </c>
      <c r="D109" s="48">
        <v>0</v>
      </c>
      <c r="E109" s="48">
        <v>1858568.13</v>
      </c>
      <c r="F109" s="48">
        <v>960696.31499999994</v>
      </c>
      <c r="G109" s="48">
        <v>1143423.2362499998</v>
      </c>
      <c r="H109" s="48">
        <v>986071.85505000001</v>
      </c>
      <c r="I109" s="48">
        <v>1024545.4235999999</v>
      </c>
      <c r="J109" s="48">
        <v>891939.47444999998</v>
      </c>
      <c r="K109" s="48">
        <v>865076.07014999993</v>
      </c>
      <c r="L109" s="48">
        <v>865076.08049999992</v>
      </c>
      <c r="M109" s="48">
        <v>0</v>
      </c>
      <c r="O109" s="48">
        <v>10345507.064999998</v>
      </c>
      <c r="R109" s="89">
        <v>1750110.48</v>
      </c>
      <c r="S109" s="94">
        <v>1750110.48</v>
      </c>
      <c r="T109" s="88">
        <v>3962687.6812499994</v>
      </c>
      <c r="U109" s="97">
        <v>5712798.161249999</v>
      </c>
      <c r="V109" s="90">
        <v>2902556.7530999999</v>
      </c>
      <c r="W109" s="89">
        <v>8615354.9143499993</v>
      </c>
      <c r="X109" s="88">
        <v>1730152.1506499997</v>
      </c>
      <c r="Y109" s="97">
        <v>10345507.064999999</v>
      </c>
      <c r="Z109" s="48">
        <v>100</v>
      </c>
    </row>
    <row r="110" spans="1:26">
      <c r="A110" s="88" t="s">
        <v>326</v>
      </c>
      <c r="B110" s="48">
        <v>0</v>
      </c>
      <c r="C110" s="48">
        <v>0</v>
      </c>
      <c r="D110" s="48">
        <v>0</v>
      </c>
      <c r="E110" s="48">
        <v>0</v>
      </c>
      <c r="F110" s="48">
        <v>3835243.2149999999</v>
      </c>
      <c r="G110" s="48">
        <v>0</v>
      </c>
      <c r="H110" s="48">
        <v>0</v>
      </c>
      <c r="I110" s="48">
        <v>2876432.03865</v>
      </c>
      <c r="J110" s="48">
        <v>2876432.03865</v>
      </c>
      <c r="K110" s="48">
        <v>0</v>
      </c>
      <c r="L110" s="48">
        <v>0</v>
      </c>
      <c r="M110" s="48">
        <v>0</v>
      </c>
      <c r="O110" s="48">
        <v>9588107.2923000008</v>
      </c>
      <c r="R110" s="89">
        <v>0</v>
      </c>
      <c r="S110" s="94">
        <v>0</v>
      </c>
      <c r="T110" s="88">
        <v>3835243.2149999999</v>
      </c>
      <c r="U110" s="97">
        <v>3835243.2149999999</v>
      </c>
      <c r="V110" s="90">
        <v>5752864.0773</v>
      </c>
      <c r="W110" s="89">
        <v>9588107.2923000008</v>
      </c>
      <c r="X110" s="88">
        <v>0</v>
      </c>
      <c r="Y110" s="97">
        <v>9588107.2923000008</v>
      </c>
      <c r="Z110" s="48">
        <v>101</v>
      </c>
    </row>
    <row r="111" spans="1:26">
      <c r="A111" s="88" t="s">
        <v>367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10350000</v>
      </c>
      <c r="L111" s="48">
        <v>0</v>
      </c>
      <c r="M111" s="48">
        <v>0</v>
      </c>
      <c r="O111" s="48">
        <v>10350000</v>
      </c>
      <c r="R111" s="89">
        <v>0</v>
      </c>
      <c r="S111" s="94">
        <v>0</v>
      </c>
      <c r="T111" s="88">
        <v>0</v>
      </c>
      <c r="U111" s="97">
        <v>0</v>
      </c>
      <c r="V111" s="90">
        <v>0</v>
      </c>
      <c r="W111" s="89">
        <v>0</v>
      </c>
      <c r="X111" s="88">
        <v>10350000</v>
      </c>
      <c r="Y111" s="97">
        <v>10350000</v>
      </c>
      <c r="Z111" s="48">
        <v>102</v>
      </c>
    </row>
    <row r="112" spans="1:26">
      <c r="A112" s="88" t="s">
        <v>368</v>
      </c>
      <c r="B112" s="48">
        <v>0</v>
      </c>
      <c r="C112" s="48">
        <v>0</v>
      </c>
      <c r="D112" s="48">
        <v>0</v>
      </c>
      <c r="E112" s="48">
        <v>0</v>
      </c>
      <c r="F112" s="48">
        <v>8424591.4664999992</v>
      </c>
      <c r="G112" s="48">
        <v>5340.4964999999993</v>
      </c>
      <c r="H112" s="48">
        <v>0</v>
      </c>
      <c r="I112" s="48">
        <v>0</v>
      </c>
      <c r="J112" s="48">
        <v>8425023.6824999992</v>
      </c>
      <c r="K112" s="48">
        <v>0</v>
      </c>
      <c r="L112" s="48">
        <v>0</v>
      </c>
      <c r="M112" s="48">
        <v>0</v>
      </c>
      <c r="O112" s="48">
        <v>16854955.645499997</v>
      </c>
      <c r="R112" s="89">
        <v>0</v>
      </c>
      <c r="S112" s="94">
        <v>0</v>
      </c>
      <c r="T112" s="88">
        <v>8429931.9629999995</v>
      </c>
      <c r="U112" s="97">
        <v>8429931.9629999995</v>
      </c>
      <c r="V112" s="90">
        <v>8425023.6824999992</v>
      </c>
      <c r="W112" s="89">
        <v>16854955.645499997</v>
      </c>
      <c r="X112" s="88">
        <v>0</v>
      </c>
      <c r="Y112" s="97">
        <v>16854955.645499997</v>
      </c>
      <c r="Z112" s="48">
        <v>103</v>
      </c>
    </row>
    <row r="113" spans="1:26">
      <c r="A113" s="88" t="s">
        <v>369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1552499.9999999998</v>
      </c>
      <c r="L113" s="48">
        <v>0</v>
      </c>
      <c r="M113" s="48">
        <v>0</v>
      </c>
      <c r="O113" s="48">
        <v>1552499.9999999998</v>
      </c>
      <c r="R113" s="89">
        <v>0</v>
      </c>
      <c r="S113" s="94">
        <v>0</v>
      </c>
      <c r="T113" s="88">
        <v>0</v>
      </c>
      <c r="U113" s="97">
        <v>0</v>
      </c>
      <c r="V113" s="90">
        <v>0</v>
      </c>
      <c r="W113" s="89">
        <v>0</v>
      </c>
      <c r="X113" s="88">
        <v>1552499.9999999998</v>
      </c>
      <c r="Y113" s="97">
        <v>1552499.9999999998</v>
      </c>
      <c r="Z113" s="48">
        <v>104</v>
      </c>
    </row>
    <row r="114" spans="1:26">
      <c r="A114" s="88" t="s">
        <v>370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12419999.999999998</v>
      </c>
      <c r="L114" s="48">
        <v>0</v>
      </c>
      <c r="M114" s="48">
        <v>0</v>
      </c>
      <c r="O114" s="48">
        <v>12419999.999999998</v>
      </c>
      <c r="R114" s="89">
        <v>0</v>
      </c>
      <c r="S114" s="94">
        <v>0</v>
      </c>
      <c r="T114" s="88">
        <v>0</v>
      </c>
      <c r="U114" s="97">
        <v>0</v>
      </c>
      <c r="V114" s="90">
        <v>0</v>
      </c>
      <c r="W114" s="89">
        <v>0</v>
      </c>
      <c r="X114" s="88">
        <v>12419999.999999998</v>
      </c>
      <c r="Y114" s="97">
        <v>12419999.999999998</v>
      </c>
      <c r="Z114" s="48">
        <v>105</v>
      </c>
    </row>
    <row r="115" spans="1:26">
      <c r="A115" s="88" t="s">
        <v>371</v>
      </c>
      <c r="B115" s="48">
        <v>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31049999.999999996</v>
      </c>
      <c r="L115" s="48">
        <v>0</v>
      </c>
      <c r="M115" s="48">
        <v>0</v>
      </c>
      <c r="O115" s="48">
        <v>31049999.999999996</v>
      </c>
      <c r="R115" s="89">
        <v>0</v>
      </c>
      <c r="S115" s="94">
        <v>0</v>
      </c>
      <c r="T115" s="88">
        <v>0</v>
      </c>
      <c r="U115" s="97">
        <v>0</v>
      </c>
      <c r="V115" s="90">
        <v>0</v>
      </c>
      <c r="W115" s="89">
        <v>0</v>
      </c>
      <c r="X115" s="88">
        <v>31049999.999999996</v>
      </c>
      <c r="Y115" s="97">
        <v>31049999.999999996</v>
      </c>
      <c r="Z115" s="48">
        <v>106</v>
      </c>
    </row>
    <row r="116" spans="1:26">
      <c r="A116" s="88" t="s">
        <v>372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10350000</v>
      </c>
      <c r="L116" s="48">
        <v>0</v>
      </c>
      <c r="M116" s="48">
        <v>0</v>
      </c>
      <c r="O116" s="48">
        <v>10350000</v>
      </c>
      <c r="R116" s="89">
        <v>0</v>
      </c>
      <c r="S116" s="94">
        <v>0</v>
      </c>
      <c r="T116" s="88">
        <v>0</v>
      </c>
      <c r="U116" s="97">
        <v>0</v>
      </c>
      <c r="V116" s="90">
        <v>0</v>
      </c>
      <c r="W116" s="89">
        <v>0</v>
      </c>
      <c r="X116" s="88">
        <v>10350000</v>
      </c>
      <c r="Y116" s="97">
        <v>10350000</v>
      </c>
      <c r="Z116" s="48">
        <v>107</v>
      </c>
    </row>
    <row r="117" spans="1:26">
      <c r="A117" s="88" t="s">
        <v>373</v>
      </c>
      <c r="B117" s="48">
        <v>0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21735000</v>
      </c>
      <c r="L117" s="48">
        <v>0</v>
      </c>
      <c r="M117" s="48">
        <v>0</v>
      </c>
      <c r="O117" s="48">
        <v>21735000</v>
      </c>
      <c r="R117" s="89">
        <v>0</v>
      </c>
      <c r="S117" s="94">
        <v>0</v>
      </c>
      <c r="T117" s="88">
        <v>0</v>
      </c>
      <c r="U117" s="97">
        <v>0</v>
      </c>
      <c r="V117" s="90">
        <v>0</v>
      </c>
      <c r="W117" s="89">
        <v>0</v>
      </c>
      <c r="X117" s="88">
        <v>21735000</v>
      </c>
      <c r="Y117" s="97">
        <v>21735000</v>
      </c>
      <c r="Z117" s="48">
        <v>108</v>
      </c>
    </row>
    <row r="118" spans="1:26">
      <c r="A118" s="48" t="s">
        <v>354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1155638.1096000001</v>
      </c>
      <c r="I118" s="48">
        <v>0</v>
      </c>
      <c r="J118" s="48">
        <v>0</v>
      </c>
      <c r="K118" s="48">
        <v>0</v>
      </c>
      <c r="L118" s="48">
        <v>1155638.1096000001</v>
      </c>
      <c r="M118" s="48">
        <v>1540850.7955499999</v>
      </c>
      <c r="O118" s="48">
        <v>3852127.0147500001</v>
      </c>
      <c r="R118" s="89">
        <v>0</v>
      </c>
      <c r="S118" s="94">
        <v>0</v>
      </c>
      <c r="T118" s="88">
        <v>0</v>
      </c>
      <c r="U118" s="97">
        <v>0</v>
      </c>
      <c r="V118" s="90">
        <v>1155638.1096000001</v>
      </c>
      <c r="W118" s="89">
        <v>1155638.1096000001</v>
      </c>
      <c r="X118" s="88">
        <v>2696488.90515</v>
      </c>
      <c r="Y118" s="97">
        <v>3852127.0147500001</v>
      </c>
      <c r="Z118" s="48">
        <v>109</v>
      </c>
    </row>
    <row r="119" spans="1:26">
      <c r="A119" s="88" t="s">
        <v>355</v>
      </c>
      <c r="B119" s="48">
        <v>0</v>
      </c>
      <c r="C119" s="48">
        <v>0</v>
      </c>
      <c r="D119" s="48">
        <v>0</v>
      </c>
      <c r="E119" s="48">
        <v>413999.99999999994</v>
      </c>
      <c r="F119" s="48">
        <v>0</v>
      </c>
      <c r="G119" s="48">
        <v>-206999.99999999997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O119" s="48">
        <v>206999.99999999997</v>
      </c>
      <c r="R119" s="89">
        <v>0</v>
      </c>
      <c r="S119" s="94">
        <v>0</v>
      </c>
      <c r="T119" s="88">
        <v>206999.99999999997</v>
      </c>
      <c r="U119" s="97">
        <v>206999.99999999997</v>
      </c>
      <c r="V119" s="90">
        <v>0</v>
      </c>
      <c r="W119" s="89">
        <v>206999.99999999997</v>
      </c>
      <c r="X119" s="88">
        <v>0</v>
      </c>
      <c r="Y119" s="97">
        <v>206999.99999999997</v>
      </c>
      <c r="Z119" s="48">
        <v>110</v>
      </c>
    </row>
    <row r="120" spans="1:26">
      <c r="A120" s="88" t="s">
        <v>356</v>
      </c>
      <c r="B120" s="48">
        <v>0</v>
      </c>
      <c r="C120" s="48">
        <v>2500000</v>
      </c>
      <c r="D120" s="48">
        <v>0</v>
      </c>
      <c r="E120" s="48">
        <v>1500000</v>
      </c>
      <c r="F120" s="48">
        <v>0</v>
      </c>
      <c r="G120" s="48">
        <v>0</v>
      </c>
      <c r="H120" s="48">
        <v>3000000</v>
      </c>
      <c r="I120" s="48">
        <v>0</v>
      </c>
      <c r="J120" s="48">
        <v>0</v>
      </c>
      <c r="K120" s="48">
        <v>0</v>
      </c>
      <c r="L120" s="48">
        <v>3783756</v>
      </c>
      <c r="M120" s="48">
        <v>0</v>
      </c>
      <c r="O120" s="48">
        <v>10783756</v>
      </c>
      <c r="R120" s="89">
        <v>2500000</v>
      </c>
      <c r="S120" s="94">
        <v>2500000</v>
      </c>
      <c r="T120" s="88">
        <v>1500000</v>
      </c>
      <c r="U120" s="97">
        <v>4000000</v>
      </c>
      <c r="V120" s="90">
        <v>3000000</v>
      </c>
      <c r="W120" s="89">
        <v>7000000</v>
      </c>
      <c r="X120" s="88">
        <v>3783756</v>
      </c>
      <c r="Y120" s="97">
        <v>10783756</v>
      </c>
      <c r="Z120" s="48">
        <v>111</v>
      </c>
    </row>
    <row r="121" spans="1:26">
      <c r="A121" s="88" t="s">
        <v>357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98824.904999999999</v>
      </c>
      <c r="J121" s="48">
        <v>0</v>
      </c>
      <c r="K121" s="48">
        <v>0</v>
      </c>
      <c r="L121" s="48">
        <v>0</v>
      </c>
      <c r="M121" s="48">
        <v>0</v>
      </c>
      <c r="O121" s="48">
        <v>98824.904999999999</v>
      </c>
      <c r="R121" s="89">
        <v>0</v>
      </c>
      <c r="S121" s="94">
        <v>0</v>
      </c>
      <c r="T121" s="88">
        <v>0</v>
      </c>
      <c r="U121" s="97">
        <v>0</v>
      </c>
      <c r="V121" s="90">
        <v>98824.904999999999</v>
      </c>
      <c r="W121" s="89">
        <v>98824.904999999999</v>
      </c>
      <c r="X121" s="88">
        <v>0</v>
      </c>
      <c r="Y121" s="97">
        <v>98824.904999999999</v>
      </c>
      <c r="Z121" s="48">
        <v>112</v>
      </c>
    </row>
    <row r="122" spans="1:26">
      <c r="A122" s="88" t="s">
        <v>357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233787.87</v>
      </c>
      <c r="J122" s="48">
        <v>0</v>
      </c>
      <c r="K122" s="48">
        <v>0</v>
      </c>
      <c r="L122" s="48">
        <v>0</v>
      </c>
      <c r="M122" s="48">
        <v>0</v>
      </c>
      <c r="O122" s="48">
        <v>233787.87</v>
      </c>
      <c r="R122" s="89">
        <v>0</v>
      </c>
      <c r="S122" s="94">
        <v>0</v>
      </c>
      <c r="T122" s="88">
        <v>0</v>
      </c>
      <c r="U122" s="97">
        <v>0</v>
      </c>
      <c r="V122" s="90">
        <v>233787.87</v>
      </c>
      <c r="W122" s="89">
        <v>233787.87</v>
      </c>
      <c r="X122" s="88">
        <v>0</v>
      </c>
      <c r="Y122" s="97">
        <v>233787.87</v>
      </c>
      <c r="Z122" s="48">
        <v>113</v>
      </c>
    </row>
    <row r="123" spans="1:26">
      <c r="A123" s="88" t="s">
        <v>357</v>
      </c>
      <c r="B123" s="48">
        <v>0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417783.95999999996</v>
      </c>
      <c r="J123" s="48">
        <v>0</v>
      </c>
      <c r="K123" s="48">
        <v>0</v>
      </c>
      <c r="L123" s="48">
        <v>0</v>
      </c>
      <c r="M123" s="48">
        <v>0</v>
      </c>
      <c r="O123" s="48">
        <v>417783.95999999996</v>
      </c>
      <c r="R123" s="89">
        <v>0</v>
      </c>
      <c r="S123" s="94">
        <v>0</v>
      </c>
      <c r="T123" s="88">
        <v>0</v>
      </c>
      <c r="U123" s="97">
        <v>0</v>
      </c>
      <c r="V123" s="90">
        <v>417783.95999999996</v>
      </c>
      <c r="W123" s="89">
        <v>417783.95999999996</v>
      </c>
      <c r="X123" s="88">
        <v>0</v>
      </c>
      <c r="Y123" s="97">
        <v>417783.95999999996</v>
      </c>
      <c r="Z123" s="48">
        <v>114</v>
      </c>
    </row>
    <row r="124" spans="1:26">
      <c r="A124" s="88"/>
      <c r="R124" s="89"/>
      <c r="S124" s="94"/>
      <c r="T124" s="88"/>
      <c r="U124" s="97"/>
      <c r="V124" s="90"/>
      <c r="W124" s="89"/>
      <c r="X124" s="88"/>
      <c r="Y124" s="97"/>
    </row>
    <row r="125" spans="1:26">
      <c r="R125" s="89"/>
      <c r="S125" s="94"/>
      <c r="T125" s="88"/>
      <c r="U125" s="97"/>
      <c r="V125" s="90"/>
      <c r="W125" s="89" t="s">
        <v>1</v>
      </c>
      <c r="X125" s="88"/>
      <c r="Y125" s="97" t="s">
        <v>1</v>
      </c>
    </row>
    <row r="126" spans="1:26">
      <c r="A126" s="61" t="s">
        <v>15</v>
      </c>
      <c r="B126" s="61">
        <f>SUM(B127)</f>
        <v>0</v>
      </c>
      <c r="C126" s="61">
        <f>SUM(C127)</f>
        <v>0</v>
      </c>
      <c r="D126" s="61">
        <f>SUM(D127)</f>
        <v>0</v>
      </c>
      <c r="E126" s="61">
        <f>SUM(E127)</f>
        <v>0</v>
      </c>
      <c r="F126" s="61">
        <f t="shared" ref="F126:M126" si="54">SUM(F127)</f>
        <v>0</v>
      </c>
      <c r="G126" s="61">
        <f t="shared" si="54"/>
        <v>0</v>
      </c>
      <c r="H126" s="61">
        <f t="shared" si="54"/>
        <v>0</v>
      </c>
      <c r="I126" s="61">
        <f t="shared" si="54"/>
        <v>0</v>
      </c>
      <c r="J126" s="61">
        <f t="shared" si="54"/>
        <v>0</v>
      </c>
      <c r="K126" s="61">
        <f t="shared" si="54"/>
        <v>0</v>
      </c>
      <c r="L126" s="61">
        <f t="shared" si="54"/>
        <v>0</v>
      </c>
      <c r="M126" s="61">
        <f t="shared" si="54"/>
        <v>0</v>
      </c>
      <c r="N126" s="61"/>
      <c r="O126" s="61">
        <f>SUM(B126:M126)</f>
        <v>0</v>
      </c>
      <c r="R126" s="94">
        <f>SUM(B126:D126)</f>
        <v>0</v>
      </c>
      <c r="S126" s="94">
        <f t="shared" si="25"/>
        <v>0</v>
      </c>
      <c r="T126" s="87">
        <f>SUM(E126:G126)</f>
        <v>0</v>
      </c>
      <c r="U126" s="97">
        <f t="shared" si="26"/>
        <v>0</v>
      </c>
      <c r="V126" s="96">
        <f t="shared" si="38"/>
        <v>0</v>
      </c>
      <c r="W126" s="94">
        <f>SUM(U126:V126)</f>
        <v>0</v>
      </c>
      <c r="X126" s="87">
        <f>SUM(K126:M126)</f>
        <v>0</v>
      </c>
      <c r="Y126" s="95">
        <f>SUM(W126:X126)</f>
        <v>0</v>
      </c>
    </row>
    <row r="127" spans="1:26">
      <c r="A127" s="48" t="s">
        <v>111</v>
      </c>
      <c r="B127" s="48">
        <v>0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O127" s="48">
        <f>SUM(B127:M127)</f>
        <v>0</v>
      </c>
      <c r="R127" s="89">
        <f>SUM(B127:D127)</f>
        <v>0</v>
      </c>
      <c r="S127" s="94">
        <f t="shared" si="25"/>
        <v>0</v>
      </c>
      <c r="T127" s="88">
        <f>SUM(E127:G127)</f>
        <v>0</v>
      </c>
      <c r="U127" s="97">
        <f t="shared" si="26"/>
        <v>0</v>
      </c>
      <c r="V127" s="90">
        <f t="shared" si="38"/>
        <v>0</v>
      </c>
      <c r="W127" s="89">
        <f>SUM(U127:V127)</f>
        <v>0</v>
      </c>
      <c r="X127" s="88">
        <f>SUM(K127:M127)</f>
        <v>0</v>
      </c>
      <c r="Y127" s="97">
        <f>SUM(W127:X127)</f>
        <v>0</v>
      </c>
    </row>
    <row r="128" spans="1:26">
      <c r="O128" s="48" t="s">
        <v>1</v>
      </c>
      <c r="R128" s="89"/>
      <c r="S128" s="94"/>
      <c r="T128" s="88"/>
      <c r="U128" s="97"/>
      <c r="V128" s="90"/>
      <c r="W128" s="89" t="s">
        <v>1</v>
      </c>
      <c r="X128" s="88"/>
      <c r="Y128" s="97" t="s">
        <v>1</v>
      </c>
    </row>
    <row r="129" spans="1:25">
      <c r="A129" s="61" t="s">
        <v>112</v>
      </c>
      <c r="B129" s="61">
        <f>SUM(B130:B133)</f>
        <v>0</v>
      </c>
      <c r="C129" s="61">
        <f>SUM(C130:C133)</f>
        <v>0</v>
      </c>
      <c r="D129" s="61">
        <f>SUM(D130:D133)</f>
        <v>0</v>
      </c>
      <c r="E129" s="61">
        <f>SUM(E130:E133)</f>
        <v>0</v>
      </c>
      <c r="F129" s="61">
        <f t="shared" ref="F129:M129" si="55">SUM(F130:F133)</f>
        <v>0</v>
      </c>
      <c r="G129" s="61">
        <f t="shared" si="55"/>
        <v>0</v>
      </c>
      <c r="H129" s="61">
        <f t="shared" si="55"/>
        <v>0</v>
      </c>
      <c r="I129" s="61">
        <f t="shared" si="55"/>
        <v>52000000</v>
      </c>
      <c r="J129" s="61">
        <f t="shared" si="55"/>
        <v>0</v>
      </c>
      <c r="K129" s="61">
        <f t="shared" si="55"/>
        <v>0</v>
      </c>
      <c r="L129" s="61">
        <f t="shared" si="55"/>
        <v>0</v>
      </c>
      <c r="M129" s="61">
        <f t="shared" si="55"/>
        <v>0</v>
      </c>
      <c r="N129" s="61"/>
      <c r="O129" s="106">
        <f>SUM(B129:M129)</f>
        <v>52000000</v>
      </c>
      <c r="R129" s="94">
        <f>SUM(B129:D129)</f>
        <v>0</v>
      </c>
      <c r="S129" s="94">
        <f t="shared" si="25"/>
        <v>0</v>
      </c>
      <c r="T129" s="87">
        <f>SUM(E129:G129)</f>
        <v>0</v>
      </c>
      <c r="U129" s="97">
        <f t="shared" si="26"/>
        <v>0</v>
      </c>
      <c r="V129" s="96">
        <f t="shared" si="38"/>
        <v>52000000</v>
      </c>
      <c r="W129" s="94">
        <f>SUM(U129:V129)</f>
        <v>52000000</v>
      </c>
      <c r="X129" s="87">
        <f>SUM(K129:M129)</f>
        <v>0</v>
      </c>
      <c r="Y129" s="95">
        <f>SUM(W129:X129)</f>
        <v>52000000</v>
      </c>
    </row>
    <row r="130" spans="1:25">
      <c r="A130" s="48" t="s">
        <v>113</v>
      </c>
      <c r="B130" s="48">
        <v>0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52000000</v>
      </c>
      <c r="J130" s="48">
        <v>0</v>
      </c>
      <c r="K130" s="48">
        <v>0</v>
      </c>
      <c r="L130" s="48">
        <v>0</v>
      </c>
      <c r="M130" s="48">
        <v>0</v>
      </c>
      <c r="O130" s="48">
        <f>SUM(B130:M130)</f>
        <v>52000000</v>
      </c>
      <c r="R130" s="89" t="s">
        <v>1</v>
      </c>
      <c r="S130" s="94" t="str">
        <f t="shared" si="25"/>
        <v xml:space="preserve"> </v>
      </c>
      <c r="T130" s="88">
        <f>SUM(E130:G130)</f>
        <v>0</v>
      </c>
      <c r="U130" s="97">
        <f t="shared" si="26"/>
        <v>0</v>
      </c>
      <c r="V130" s="90">
        <f t="shared" si="38"/>
        <v>52000000</v>
      </c>
      <c r="W130" s="89">
        <f>SUM(U130:V130)</f>
        <v>52000000</v>
      </c>
      <c r="X130" s="88">
        <f>SUM(K130:M130)</f>
        <v>0</v>
      </c>
      <c r="Y130" s="97">
        <f>SUM(W130:X130)</f>
        <v>52000000</v>
      </c>
    </row>
    <row r="131" spans="1:25">
      <c r="A131" s="48" t="s">
        <v>114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O131" s="48">
        <f>SUM(B131:M131)</f>
        <v>0</v>
      </c>
      <c r="R131" s="89">
        <f>SUM(B131:D131)</f>
        <v>0</v>
      </c>
      <c r="S131" s="94">
        <f t="shared" si="25"/>
        <v>0</v>
      </c>
      <c r="T131" s="88">
        <f>SUM(E131:G131)</f>
        <v>0</v>
      </c>
      <c r="U131" s="97">
        <f t="shared" si="26"/>
        <v>0</v>
      </c>
      <c r="V131" s="90">
        <f t="shared" si="38"/>
        <v>0</v>
      </c>
      <c r="W131" s="89">
        <f>SUM(U131:V131)</f>
        <v>0</v>
      </c>
      <c r="X131" s="88">
        <f>SUM(K131:M131)</f>
        <v>0</v>
      </c>
      <c r="Y131" s="97">
        <f>SUM(W131:X131)</f>
        <v>0</v>
      </c>
    </row>
    <row r="132" spans="1:25">
      <c r="A132" s="48" t="s">
        <v>115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O132" s="48">
        <f>SUM(B132:M132)</f>
        <v>0</v>
      </c>
      <c r="R132" s="89">
        <f>SUM(B132:D132)</f>
        <v>0</v>
      </c>
      <c r="S132" s="94">
        <f t="shared" si="25"/>
        <v>0</v>
      </c>
      <c r="T132" s="88">
        <f>SUM(E132:G132)</f>
        <v>0</v>
      </c>
      <c r="U132" s="97">
        <f t="shared" si="26"/>
        <v>0</v>
      </c>
      <c r="V132" s="90">
        <f t="shared" si="38"/>
        <v>0</v>
      </c>
      <c r="W132" s="89">
        <f>SUM(U132:V132)</f>
        <v>0</v>
      </c>
      <c r="X132" s="88">
        <f>SUM(K132:M132)</f>
        <v>0</v>
      </c>
      <c r="Y132" s="97">
        <f>SUM(W132:X132)</f>
        <v>0</v>
      </c>
    </row>
    <row r="133" spans="1:25">
      <c r="A133" s="48" t="s">
        <v>116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O133" s="48">
        <f>SUM(B133:M133)</f>
        <v>0</v>
      </c>
      <c r="R133" s="89">
        <f>SUM(B133:D133)</f>
        <v>0</v>
      </c>
      <c r="S133" s="94">
        <f t="shared" si="25"/>
        <v>0</v>
      </c>
      <c r="T133" s="88">
        <f>SUM(E133:G133)</f>
        <v>0</v>
      </c>
      <c r="U133" s="97">
        <f t="shared" si="26"/>
        <v>0</v>
      </c>
      <c r="V133" s="90">
        <f t="shared" si="38"/>
        <v>0</v>
      </c>
      <c r="W133" s="89">
        <f>SUM(U133:V133)</f>
        <v>0</v>
      </c>
      <c r="X133" s="88">
        <f>SUM(K133:M133)</f>
        <v>0</v>
      </c>
      <c r="Y133" s="97">
        <f>SUM(W133:X133)</f>
        <v>0</v>
      </c>
    </row>
    <row r="134" spans="1:25">
      <c r="O134" s="48" t="s">
        <v>1</v>
      </c>
      <c r="R134" s="89"/>
      <c r="S134" s="94"/>
      <c r="T134" s="88"/>
      <c r="U134" s="97">
        <f t="shared" si="26"/>
        <v>0</v>
      </c>
      <c r="V134" s="90"/>
      <c r="W134" s="89" t="s">
        <v>1</v>
      </c>
      <c r="X134" s="88"/>
      <c r="Y134" s="97" t="s">
        <v>1</v>
      </c>
    </row>
    <row r="135" spans="1:25">
      <c r="A135" s="61" t="s">
        <v>17</v>
      </c>
      <c r="B135" s="61">
        <f>SUM(B136)</f>
        <v>0</v>
      </c>
      <c r="C135" s="61">
        <f>SUM(C136)</f>
        <v>0</v>
      </c>
      <c r="D135" s="61">
        <f>SUM(D136)</f>
        <v>0</v>
      </c>
      <c r="E135" s="61">
        <f>SUM(E136)</f>
        <v>0</v>
      </c>
      <c r="F135" s="61">
        <f t="shared" ref="F135:M135" si="56">SUM(F136)</f>
        <v>0</v>
      </c>
      <c r="G135" s="61">
        <f t="shared" si="56"/>
        <v>0</v>
      </c>
      <c r="H135" s="61">
        <f t="shared" si="56"/>
        <v>0</v>
      </c>
      <c r="I135" s="61">
        <f t="shared" si="56"/>
        <v>0</v>
      </c>
      <c r="J135" s="61">
        <f t="shared" si="56"/>
        <v>0</v>
      </c>
      <c r="K135" s="61">
        <f>SUM(K136)</f>
        <v>0</v>
      </c>
      <c r="L135" s="61">
        <f t="shared" si="56"/>
        <v>0</v>
      </c>
      <c r="M135" s="61">
        <f t="shared" si="56"/>
        <v>0</v>
      </c>
      <c r="N135" s="61"/>
      <c r="O135" s="61">
        <f>SUM(B135:M135)</f>
        <v>0</v>
      </c>
      <c r="R135" s="94">
        <f>SUM(B135:D135)</f>
        <v>0</v>
      </c>
      <c r="S135" s="94">
        <f t="shared" si="25"/>
        <v>0</v>
      </c>
      <c r="T135" s="87">
        <f>SUM(E135:G135)</f>
        <v>0</v>
      </c>
      <c r="U135" s="97">
        <f t="shared" si="26"/>
        <v>0</v>
      </c>
      <c r="V135" s="96">
        <f t="shared" si="38"/>
        <v>0</v>
      </c>
      <c r="W135" s="94">
        <f>SUM(U135:V135)</f>
        <v>0</v>
      </c>
      <c r="X135" s="87">
        <f>SUM(K135:M135)</f>
        <v>0</v>
      </c>
      <c r="Y135" s="95">
        <f>SUM(W135:X135)</f>
        <v>0</v>
      </c>
    </row>
    <row r="136" spans="1:25">
      <c r="A136" s="48" t="s">
        <v>117</v>
      </c>
      <c r="B136" s="48">
        <v>0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O136" s="48">
        <f>SUM(B136:M136)</f>
        <v>0</v>
      </c>
      <c r="R136" s="89">
        <f>SUM(B136:D136)</f>
        <v>0</v>
      </c>
      <c r="S136" s="94">
        <f t="shared" si="25"/>
        <v>0</v>
      </c>
      <c r="T136" s="88">
        <f>SUM(E136:G136)</f>
        <v>0</v>
      </c>
      <c r="U136" s="97">
        <f t="shared" si="26"/>
        <v>0</v>
      </c>
      <c r="V136" s="90">
        <f t="shared" si="38"/>
        <v>0</v>
      </c>
      <c r="W136" s="89">
        <f>SUM(U136:V136)</f>
        <v>0</v>
      </c>
      <c r="X136" s="88">
        <f>SUM(K136:M136)</f>
        <v>0</v>
      </c>
      <c r="Y136" s="97">
        <f>SUM(W136:X136)</f>
        <v>0</v>
      </c>
    </row>
    <row r="137" spans="1:25">
      <c r="O137" s="48" t="s">
        <v>1</v>
      </c>
      <c r="R137" s="89"/>
      <c r="S137" s="94">
        <f t="shared" si="25"/>
        <v>0</v>
      </c>
      <c r="T137" s="88"/>
      <c r="U137" s="97"/>
      <c r="V137" s="90"/>
      <c r="W137" s="89" t="s">
        <v>1</v>
      </c>
      <c r="X137" s="88"/>
      <c r="Y137" s="97" t="s">
        <v>1</v>
      </c>
    </row>
    <row r="138" spans="1:25">
      <c r="A138" s="61" t="s">
        <v>118</v>
      </c>
      <c r="B138" s="61">
        <f>+B7+B23+B38+B41+B55+B66+B84+B94+B102+B107+B126+B129+B135</f>
        <v>83049120.472249985</v>
      </c>
      <c r="C138" s="61">
        <f t="shared" ref="C138:O138" si="57">+C7+C23+C38+C41+C55+C65+C84+C94+C102+C107+C126+C129+C135</f>
        <v>60454342.062750004</v>
      </c>
      <c r="D138" s="61">
        <f t="shared" si="57"/>
        <v>44134340.690499999</v>
      </c>
      <c r="E138" s="61">
        <f t="shared" si="57"/>
        <v>54123208.01275</v>
      </c>
      <c r="F138" s="61">
        <f t="shared" si="57"/>
        <v>69782386.633249998</v>
      </c>
      <c r="G138" s="61">
        <f t="shared" si="57"/>
        <v>55428276.62659999</v>
      </c>
      <c r="H138" s="61">
        <f t="shared" si="57"/>
        <v>47293996.620949991</v>
      </c>
      <c r="I138" s="61">
        <f t="shared" si="57"/>
        <v>117464072.4483</v>
      </c>
      <c r="J138" s="61">
        <f t="shared" si="57"/>
        <v>53049372.119450003</v>
      </c>
      <c r="K138" s="61">
        <f t="shared" si="57"/>
        <v>135303951.83614999</v>
      </c>
      <c r="L138" s="61">
        <f t="shared" si="57"/>
        <v>48568547.494850017</v>
      </c>
      <c r="M138" s="61">
        <f t="shared" si="57"/>
        <v>55637654.444549993</v>
      </c>
      <c r="N138" s="61"/>
      <c r="O138" s="61">
        <f t="shared" si="57"/>
        <v>824695384.83235002</v>
      </c>
      <c r="R138" s="94">
        <f>SUM(B138:D138)</f>
        <v>187637803.22549999</v>
      </c>
      <c r="S138" s="94">
        <f t="shared" si="25"/>
        <v>187637803.22549999</v>
      </c>
      <c r="T138" s="87">
        <f>SUM(E138:G138)</f>
        <v>179333871.2726</v>
      </c>
      <c r="U138" s="97">
        <f>SUM(S138:T138)</f>
        <v>366971674.49809998</v>
      </c>
      <c r="V138" s="96">
        <f>SUM(H138:J138)</f>
        <v>217807441.18869999</v>
      </c>
      <c r="W138" s="94">
        <f>SUM(U138:V138)</f>
        <v>584779115.6868</v>
      </c>
      <c r="X138" s="87">
        <f>SUM(K138:M138)</f>
        <v>239510153.77555001</v>
      </c>
      <c r="Y138" s="95">
        <f>SUM(W138:X138)</f>
        <v>824289269.46235001</v>
      </c>
    </row>
    <row r="146" spans="18:25">
      <c r="R146" s="91" t="s">
        <v>256</v>
      </c>
      <c r="S146" s="91"/>
      <c r="T146" s="92" t="s">
        <v>257</v>
      </c>
      <c r="U146" s="92"/>
      <c r="V146" s="93" t="s">
        <v>258</v>
      </c>
      <c r="W146" s="91"/>
      <c r="X146" s="92" t="s">
        <v>259</v>
      </c>
      <c r="Y146" s="92" t="s">
        <v>18</v>
      </c>
    </row>
  </sheetData>
  <mergeCells count="6">
    <mergeCell ref="V5:W5"/>
    <mergeCell ref="T5:U5"/>
    <mergeCell ref="R5:S5"/>
    <mergeCell ref="A2:O2"/>
    <mergeCell ref="A3:O3"/>
    <mergeCell ref="A4:O4"/>
  </mergeCells>
  <phoneticPr fontId="0" type="noConversion"/>
  <printOptions horizontalCentered="1" verticalCentered="1"/>
  <pageMargins left="0.16" right="0.19" top="0.17" bottom="0.2" header="0" footer="0.11811023622047245"/>
  <pageSetup paperSize="5" scale="59" orientation="landscape" horizontalDpi="300" verticalDpi="300" r:id="rId1"/>
  <headerFooter alignWithMargins="0"/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1">
      <c r="A1" s="154" t="str">
        <f>+Infr.Social!A1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1">
      <c r="A2" s="154" t="s">
        <v>246</v>
      </c>
      <c r="B2" s="154"/>
      <c r="C2" s="154"/>
      <c r="D2" s="154"/>
      <c r="E2" s="154"/>
      <c r="F2" s="154"/>
      <c r="G2" s="154"/>
      <c r="H2" s="154"/>
      <c r="I2" s="154"/>
    </row>
    <row r="3" spans="1:11">
      <c r="A3" t="s">
        <v>1</v>
      </c>
    </row>
    <row r="4" spans="1:11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1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1" ht="8.25" customHeight="1">
      <c r="A6" s="60"/>
      <c r="B6" s="60"/>
      <c r="C6" s="60"/>
      <c r="D6" s="60"/>
      <c r="E6" s="60"/>
      <c r="F6" s="60"/>
      <c r="G6" s="60"/>
      <c r="H6" s="60"/>
      <c r="I6" s="60"/>
    </row>
    <row r="7" spans="1:11" ht="8.25" customHeight="1">
      <c r="A7" s="4"/>
      <c r="B7" s="9"/>
      <c r="C7" s="9"/>
      <c r="D7" s="9"/>
      <c r="E7" s="9"/>
      <c r="F7" s="9"/>
      <c r="G7" s="4"/>
      <c r="H7" s="10"/>
      <c r="I7" s="4"/>
    </row>
    <row r="8" spans="1:11">
      <c r="A8" s="18" t="s">
        <v>243</v>
      </c>
      <c r="B8" s="39">
        <f>+'EGRESOS. REALES 2016'!S59</f>
        <v>0</v>
      </c>
      <c r="C8" s="37">
        <f>+'EGRESOS REALES 2017'!S63</f>
        <v>0</v>
      </c>
      <c r="D8" s="38">
        <f>+Pres.Egresos2017!T66</f>
        <v>0</v>
      </c>
      <c r="E8" s="39">
        <f>+C8-D8</f>
        <v>0</v>
      </c>
      <c r="F8" s="39">
        <f>+'EGRESOS. REALES 2016'!T59</f>
        <v>0</v>
      </c>
      <c r="G8" s="37">
        <f>+'EGRESOS REALES 2017'!T63</f>
        <v>0</v>
      </c>
      <c r="H8" s="38">
        <f>+Pres.Egresos2017!U66</f>
        <v>0</v>
      </c>
      <c r="I8" s="37">
        <f t="shared" ref="I8:I18" si="0">+G8-H8</f>
        <v>0</v>
      </c>
      <c r="J8" s="48"/>
      <c r="K8" s="48"/>
    </row>
    <row r="9" spans="1:11">
      <c r="A9" s="18"/>
      <c r="B9" s="39"/>
      <c r="C9" s="37"/>
      <c r="D9" s="38"/>
      <c r="E9" s="39"/>
      <c r="F9" s="39"/>
      <c r="G9" s="37"/>
      <c r="H9" s="38"/>
      <c r="I9" s="37"/>
      <c r="J9" s="48"/>
      <c r="K9" s="48"/>
    </row>
    <row r="10" spans="1:11">
      <c r="A10" s="18" t="s">
        <v>245</v>
      </c>
      <c r="B10" s="39">
        <f>+'EGRESOS. REALES 2016'!S60</f>
        <v>0</v>
      </c>
      <c r="C10" s="37">
        <f>+'EGRESOS REALES 2017'!S64</f>
        <v>0</v>
      </c>
      <c r="D10" s="38">
        <f>+Pres.Egresos2017!T67</f>
        <v>0</v>
      </c>
      <c r="E10" s="39">
        <f>+C10-D10</f>
        <v>0</v>
      </c>
      <c r="F10" s="39">
        <f>+'EGRESOS. REALES 2016'!T60</f>
        <v>0</v>
      </c>
      <c r="G10" s="37">
        <f>+'EGRESOS REALES 2017'!T64</f>
        <v>0</v>
      </c>
      <c r="H10" s="38">
        <f>+Pres.Egresos2017!U67</f>
        <v>0</v>
      </c>
      <c r="I10" s="37">
        <f>+G10-H10</f>
        <v>0</v>
      </c>
      <c r="J10" s="48"/>
      <c r="K10" s="48"/>
    </row>
    <row r="11" spans="1:11">
      <c r="A11" s="18"/>
      <c r="B11" s="39"/>
      <c r="C11" s="37"/>
      <c r="D11" s="38"/>
      <c r="E11" s="39"/>
      <c r="F11" s="39"/>
      <c r="G11" s="37"/>
      <c r="H11" s="38"/>
      <c r="I11" s="37"/>
      <c r="J11" s="48"/>
      <c r="K11" s="48"/>
    </row>
    <row r="12" spans="1:11">
      <c r="A12" s="18" t="s">
        <v>271</v>
      </c>
      <c r="B12" s="39">
        <f>+'EGRESOS. REALES 2016'!S61</f>
        <v>13847215.83</v>
      </c>
      <c r="C12" s="37">
        <f>+'EGRESOS REALES 2017'!S65</f>
        <v>15660202.960000001</v>
      </c>
      <c r="D12" s="38">
        <f>+Pres.Egresos2017!T68</f>
        <v>17492315.7755</v>
      </c>
      <c r="E12" s="39">
        <f>+C12-D12</f>
        <v>-1832112.8154999986</v>
      </c>
      <c r="F12" s="39">
        <f>+'EGRESOS. REALES 2016'!T61</f>
        <v>23633900.48</v>
      </c>
      <c r="G12" s="37">
        <f>+'EGRESOS REALES 2017'!T65</f>
        <v>19649846.960000001</v>
      </c>
      <c r="H12" s="38">
        <f>+Pres.Egresos2017!U68</f>
        <v>31431803.347899999</v>
      </c>
      <c r="I12" s="37">
        <f t="shared" si="0"/>
        <v>-11781956.387899999</v>
      </c>
      <c r="J12" s="48"/>
      <c r="K12" s="48"/>
    </row>
    <row r="13" spans="1:11">
      <c r="A13" s="18"/>
      <c r="B13" s="39"/>
      <c r="C13" s="37"/>
      <c r="D13" s="38"/>
      <c r="E13" s="39"/>
      <c r="F13" s="39"/>
      <c r="G13" s="37"/>
      <c r="H13" s="38"/>
      <c r="I13" s="37" t="s">
        <v>1</v>
      </c>
      <c r="J13" s="48"/>
      <c r="K13" s="48"/>
    </row>
    <row r="14" spans="1:11">
      <c r="A14" s="18" t="s">
        <v>244</v>
      </c>
      <c r="B14" s="39">
        <f>+'EGRESOS. REALES 2016'!S62</f>
        <v>0</v>
      </c>
      <c r="C14" s="37">
        <f>+'EGRESOS REALES 2017'!S66</f>
        <v>0</v>
      </c>
      <c r="D14" s="38">
        <f>+Pres.Egresos2017!T69</f>
        <v>0</v>
      </c>
      <c r="E14" s="39">
        <f>+C14-D14</f>
        <v>0</v>
      </c>
      <c r="F14" s="39">
        <f>+'EGRESOS. REALES 2016'!T62</f>
        <v>0</v>
      </c>
      <c r="G14" s="37">
        <f>+'EGRESOS REALES 2017'!T66</f>
        <v>0</v>
      </c>
      <c r="H14" s="38">
        <f>+Pres.Egresos2017!U69</f>
        <v>0</v>
      </c>
      <c r="I14" s="37">
        <f t="shared" si="0"/>
        <v>0</v>
      </c>
      <c r="J14" s="48"/>
      <c r="K14" s="48"/>
    </row>
    <row r="15" spans="1:11">
      <c r="A15" s="18"/>
      <c r="B15" s="39"/>
      <c r="C15" s="37"/>
      <c r="D15" s="38"/>
      <c r="E15" s="39"/>
      <c r="F15" s="39"/>
      <c r="G15" s="37"/>
      <c r="H15" s="38"/>
      <c r="I15" s="37" t="s">
        <v>1</v>
      </c>
      <c r="J15" s="48"/>
      <c r="K15" s="48"/>
    </row>
    <row r="16" spans="1:11">
      <c r="A16" s="18" t="s">
        <v>275</v>
      </c>
      <c r="B16" s="39">
        <f>+'EGRESOS. REALES 2016'!S63</f>
        <v>0</v>
      </c>
      <c r="C16" s="37">
        <f>+'EGRESOS REALES 2017'!S67</f>
        <v>26681410.050000001</v>
      </c>
      <c r="D16" s="38">
        <f>+Pres.Egresos2017!T70</f>
        <v>0</v>
      </c>
      <c r="E16" s="39">
        <f>+C16-D16</f>
        <v>26681410.050000001</v>
      </c>
      <c r="F16" s="39">
        <f>+'EGRESOS. REALES 2016'!T63</f>
        <v>0</v>
      </c>
      <c r="G16" s="37">
        <f>+'EGRESOS REALES 2017'!T67</f>
        <v>30993576.609999999</v>
      </c>
      <c r="H16" s="38">
        <f>+Pres.Egresos2017!U70</f>
        <v>0</v>
      </c>
      <c r="I16" s="37">
        <f t="shared" si="0"/>
        <v>30993576.609999999</v>
      </c>
      <c r="J16" s="48"/>
      <c r="K16" s="48"/>
    </row>
    <row r="17" spans="1:11">
      <c r="A17" s="18"/>
      <c r="B17" s="39"/>
      <c r="C17" s="37"/>
      <c r="D17" s="38"/>
      <c r="E17" s="39"/>
      <c r="F17" s="39"/>
      <c r="G17" s="37"/>
      <c r="H17" s="38"/>
      <c r="I17" s="37"/>
      <c r="J17" s="48"/>
      <c r="K17" s="48"/>
    </row>
    <row r="18" spans="1:11">
      <c r="A18" s="18" t="s">
        <v>242</v>
      </c>
      <c r="B18" s="39">
        <f>+'EGRESOS. REALES 2016'!S64</f>
        <v>0</v>
      </c>
      <c r="C18" s="37">
        <f>+'EGRESOS REALES 2017'!S68</f>
        <v>0</v>
      </c>
      <c r="D18" s="38">
        <f>+Pres.Egresos2017!T71</f>
        <v>0</v>
      </c>
      <c r="E18" s="39">
        <f>+C18-D18</f>
        <v>0</v>
      </c>
      <c r="F18" s="39">
        <f>+'EGRESOS. REALES 2016'!T64</f>
        <v>0</v>
      </c>
      <c r="G18" s="37">
        <f>+'EGRESOS REALES 2017'!T68</f>
        <v>0</v>
      </c>
      <c r="H18" s="38">
        <f>+Pres.Egresos2017!U71</f>
        <v>0</v>
      </c>
      <c r="I18" s="37">
        <f t="shared" si="0"/>
        <v>0</v>
      </c>
      <c r="J18" s="48"/>
      <c r="K18" s="48"/>
    </row>
    <row r="19" spans="1:11">
      <c r="A19" s="19"/>
      <c r="B19" s="39"/>
      <c r="C19" s="37"/>
      <c r="D19" s="38"/>
      <c r="E19" s="37" t="s">
        <v>1</v>
      </c>
      <c r="F19" s="39"/>
      <c r="G19" s="39"/>
      <c r="H19" s="39"/>
      <c r="I19" s="37"/>
      <c r="J19" s="48"/>
      <c r="K19" s="48"/>
    </row>
    <row r="20" spans="1:11">
      <c r="A20" s="35" t="s">
        <v>1</v>
      </c>
      <c r="B20" s="55"/>
      <c r="C20" s="55"/>
      <c r="D20" s="55"/>
      <c r="E20" s="55"/>
      <c r="F20" s="55"/>
      <c r="G20" s="55"/>
      <c r="H20" s="55"/>
      <c r="I20" s="55"/>
      <c r="J20" s="48"/>
      <c r="K20" s="48"/>
    </row>
    <row r="21" spans="1:11">
      <c r="A21" s="8" t="s">
        <v>18</v>
      </c>
      <c r="B21" s="56">
        <f>SUM(B8:B19)</f>
        <v>13847215.83</v>
      </c>
      <c r="C21" s="56">
        <f t="shared" ref="C21:I21" si="1">SUM(C8:C19)</f>
        <v>42341613.010000005</v>
      </c>
      <c r="D21" s="56">
        <f t="shared" si="1"/>
        <v>17492315.7755</v>
      </c>
      <c r="E21" s="56">
        <f t="shared" si="1"/>
        <v>24849297.234500002</v>
      </c>
      <c r="F21" s="56">
        <f t="shared" si="1"/>
        <v>23633900.48</v>
      </c>
      <c r="G21" s="56">
        <f t="shared" si="1"/>
        <v>50643423.57</v>
      </c>
      <c r="H21" s="56">
        <f t="shared" si="1"/>
        <v>31431803.347899999</v>
      </c>
      <c r="I21" s="56">
        <f t="shared" si="1"/>
        <v>19211620.222100001</v>
      </c>
      <c r="J21" s="48"/>
      <c r="K21" s="48"/>
    </row>
    <row r="22" spans="1:11">
      <c r="A22" s="1" t="s">
        <v>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11">
      <c r="A24" s="12"/>
      <c r="B24" s="10"/>
      <c r="C24" s="10"/>
      <c r="D24" s="10"/>
      <c r="E24" s="10"/>
      <c r="F24" s="10"/>
      <c r="G24" s="10"/>
      <c r="H24" s="10"/>
      <c r="I24" s="11"/>
    </row>
    <row r="25" spans="1:11">
      <c r="A25" s="12"/>
      <c r="B25" s="13"/>
      <c r="C25" s="13"/>
      <c r="D25" s="13"/>
      <c r="E25" s="13"/>
      <c r="F25" s="13"/>
      <c r="G25" s="13"/>
      <c r="H25" s="13"/>
      <c r="I25" s="14"/>
    </row>
    <row r="26" spans="1:11">
      <c r="A26" s="12"/>
      <c r="B26" s="13"/>
      <c r="C26" s="13"/>
      <c r="D26" s="13"/>
      <c r="E26" s="13"/>
      <c r="F26" s="13"/>
      <c r="G26" s="13"/>
      <c r="H26" s="13"/>
      <c r="I26" s="14"/>
    </row>
    <row r="27" spans="1:11">
      <c r="A27" s="12"/>
      <c r="B27" s="13"/>
      <c r="C27" s="13"/>
      <c r="D27" s="13"/>
      <c r="E27" s="13"/>
      <c r="F27" s="13"/>
      <c r="G27" s="13"/>
      <c r="H27" s="13"/>
      <c r="I27" s="14"/>
    </row>
    <row r="28" spans="1:11">
      <c r="A28" s="12"/>
      <c r="B28" s="13"/>
      <c r="C28" s="13"/>
      <c r="D28" s="13"/>
      <c r="E28" s="13"/>
      <c r="F28" s="13"/>
      <c r="G28" s="13"/>
      <c r="H28" s="13"/>
      <c r="I28" s="14"/>
    </row>
    <row r="29" spans="1:11">
      <c r="A29" s="12"/>
      <c r="B29" s="13"/>
      <c r="C29" s="13"/>
      <c r="D29" s="13"/>
      <c r="E29" s="13"/>
      <c r="F29" s="13"/>
      <c r="G29" s="13"/>
      <c r="H29" s="13"/>
      <c r="I29" s="14"/>
    </row>
    <row r="30" spans="1:11">
      <c r="A30" s="12"/>
      <c r="B30" s="13"/>
      <c r="C30" s="13"/>
      <c r="D30" s="13"/>
      <c r="E30" s="13"/>
      <c r="F30" s="13"/>
      <c r="G30" s="13"/>
      <c r="H30" s="13"/>
      <c r="I30" s="14"/>
    </row>
    <row r="31" spans="1:11">
      <c r="A31" s="12"/>
      <c r="B31" s="13"/>
      <c r="C31" s="13"/>
      <c r="D31" s="13"/>
      <c r="E31" s="13"/>
      <c r="F31" s="13"/>
      <c r="G31" s="13"/>
      <c r="H31" s="13"/>
      <c r="I31" s="14"/>
    </row>
    <row r="32" spans="1:11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9685039370078741" right="0.23622047244094491" top="0.39370078740157483" bottom="0.6692913385826772" header="0" footer="0"/>
  <pageSetup scale="8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+F.F.Mpal!A1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248</v>
      </c>
      <c r="B2" s="154"/>
      <c r="C2" s="154"/>
      <c r="D2" s="154"/>
      <c r="E2" s="154"/>
      <c r="F2" s="154"/>
      <c r="G2" s="154"/>
      <c r="H2" s="154"/>
      <c r="I2" s="154"/>
    </row>
    <row r="3" spans="1:9">
      <c r="A3" t="s">
        <v>1</v>
      </c>
    </row>
    <row r="4" spans="1:9">
      <c r="A4" s="4" t="s">
        <v>1</v>
      </c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9"/>
      <c r="C7" s="23" t="s">
        <v>1</v>
      </c>
      <c r="D7" s="10"/>
      <c r="E7" s="9"/>
      <c r="F7" s="9"/>
      <c r="G7" s="9"/>
      <c r="H7" s="9"/>
      <c r="I7" s="4"/>
    </row>
    <row r="8" spans="1:9">
      <c r="A8" s="12" t="s">
        <v>261</v>
      </c>
      <c r="B8" s="39">
        <f>+'EGRESOS. REALES 2016'!S67</f>
        <v>7101314.71</v>
      </c>
      <c r="C8" s="37">
        <f>+'EGRESOS REALES 2017'!S71</f>
        <v>5361882.3599999994</v>
      </c>
      <c r="D8" s="38">
        <f>+Pres.Egresos2017!T75</f>
        <v>8152765.3035999984</v>
      </c>
      <c r="E8" s="39">
        <f>+C8-D8</f>
        <v>-2790882.943599999</v>
      </c>
      <c r="F8" s="39">
        <f>+'EGRESOS. REALES 2016'!T67</f>
        <v>14170780.41</v>
      </c>
      <c r="G8" s="37">
        <f>+'EGRESOS REALES 2017'!T71</f>
        <v>14044826.189999998</v>
      </c>
      <c r="H8" s="38">
        <f>+Pres.Egresos2017!U75</f>
        <v>16205585.988899998</v>
      </c>
      <c r="I8" s="37">
        <f>+G8-H8</f>
        <v>-2160759.7989000008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262</v>
      </c>
      <c r="B10" s="39">
        <f>+'EGRESOS. REALES 2016'!S68</f>
        <v>0</v>
      </c>
      <c r="C10" s="37">
        <f>+'EGRESOS REALES 2017'!S72</f>
        <v>0</v>
      </c>
      <c r="D10" s="38">
        <f>+Pres.Egresos2017!T76</f>
        <v>0</v>
      </c>
      <c r="E10" s="39">
        <f>+C10-D10</f>
        <v>0</v>
      </c>
      <c r="F10" s="39">
        <f>+'EGRESOS. REALES 2016'!T68</f>
        <v>0</v>
      </c>
      <c r="G10" s="37">
        <f>+'EGRESOS REALES 2017'!T72</f>
        <v>0</v>
      </c>
      <c r="H10" s="38">
        <f>+Pres.Egresos2017!U76</f>
        <v>0</v>
      </c>
      <c r="I10" s="37">
        <f>+G10-H10</f>
        <v>0</v>
      </c>
    </row>
    <row r="11" spans="1:9">
      <c r="A11" s="19"/>
      <c r="B11" s="39"/>
      <c r="C11" s="37"/>
      <c r="D11" s="38"/>
      <c r="E11" s="37" t="s">
        <v>1</v>
      </c>
      <c r="F11" s="39"/>
      <c r="G11" s="39"/>
      <c r="H11" s="39"/>
      <c r="I11" s="37"/>
    </row>
    <row r="12" spans="1:9">
      <c r="A12" s="35" t="s">
        <v>1</v>
      </c>
      <c r="B12" s="55"/>
      <c r="C12" s="55"/>
      <c r="D12" s="55"/>
      <c r="E12" s="55"/>
      <c r="F12" s="55"/>
      <c r="G12" s="55"/>
      <c r="H12" s="55"/>
      <c r="I12" s="55"/>
    </row>
    <row r="13" spans="1:9">
      <c r="A13" s="34" t="s">
        <v>18</v>
      </c>
      <c r="B13" s="56">
        <f t="shared" ref="B13:I13" si="0">SUM(B7:B11)</f>
        <v>7101314.71</v>
      </c>
      <c r="C13" s="56">
        <f t="shared" si="0"/>
        <v>5361882.3599999994</v>
      </c>
      <c r="D13" s="56">
        <f t="shared" si="0"/>
        <v>8152765.3035999984</v>
      </c>
      <c r="E13" s="56">
        <f t="shared" si="0"/>
        <v>-2790882.943599999</v>
      </c>
      <c r="F13" s="56">
        <f t="shared" si="0"/>
        <v>14170780.41</v>
      </c>
      <c r="G13" s="56">
        <f t="shared" si="0"/>
        <v>14044826.189999998</v>
      </c>
      <c r="H13" s="56">
        <f t="shared" si="0"/>
        <v>16205585.988899998</v>
      </c>
      <c r="I13" s="56">
        <f t="shared" si="0"/>
        <v>-2160759.7989000008</v>
      </c>
    </row>
    <row r="14" spans="1:9">
      <c r="A14" s="1" t="s">
        <v>1</v>
      </c>
    </row>
    <row r="15" spans="1:9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>
      <c r="A16" s="12"/>
      <c r="B16" s="10"/>
      <c r="C16" s="10"/>
      <c r="D16" s="10"/>
      <c r="E16" s="10"/>
      <c r="F16" s="10"/>
      <c r="G16" s="10"/>
      <c r="H16" s="10"/>
      <c r="I16" s="11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35433070866141736" right="0.39370078740157483" top="0.39370078740157483" bottom="0.39370078740157483" header="0" footer="0"/>
  <pageSetup scale="8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I1"/>
    </sheetView>
  </sheetViews>
  <sheetFormatPr baseColWidth="10" defaultRowHeight="12.75"/>
  <cols>
    <col min="1" max="1" width="50.7109375" customWidth="1"/>
    <col min="2" max="3" width="12.85546875" customWidth="1"/>
    <col min="4" max="4" width="14.28515625" customWidth="1"/>
    <col min="5" max="5" width="14.140625" customWidth="1"/>
    <col min="6" max="7" width="12.85546875" customWidth="1"/>
    <col min="8" max="8" width="14.7109375" customWidth="1"/>
    <col min="9" max="9" width="15.42578125" customWidth="1"/>
  </cols>
  <sheetData>
    <row r="1" spans="1:10">
      <c r="A1" s="154" t="str">
        <f>+Obs.Fin!A1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10">
      <c r="A2" s="154" t="s">
        <v>249</v>
      </c>
      <c r="B2" s="154"/>
      <c r="C2" s="154"/>
      <c r="D2" s="154"/>
      <c r="E2" s="154"/>
      <c r="F2" s="154"/>
      <c r="G2" s="154"/>
      <c r="H2" s="154"/>
      <c r="I2" s="154"/>
    </row>
    <row r="3" spans="1:10">
      <c r="A3" t="s">
        <v>1</v>
      </c>
    </row>
    <row r="4" spans="1:10">
      <c r="A4" s="4"/>
      <c r="B4" s="151" t="str">
        <f>'Eg.x Prog.'!B4:E4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10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0" ht="8.25" customHeight="1">
      <c r="C6" s="60"/>
    </row>
    <row r="7" spans="1:10">
      <c r="A7" s="4" t="s">
        <v>1</v>
      </c>
      <c r="B7" s="51"/>
      <c r="C7" s="37" t="s">
        <v>1</v>
      </c>
      <c r="D7" s="52"/>
      <c r="E7" s="51"/>
      <c r="F7" s="51"/>
      <c r="G7" s="51"/>
      <c r="H7" s="51"/>
      <c r="I7" s="53"/>
      <c r="J7" s="48"/>
    </row>
    <row r="8" spans="1:10">
      <c r="A8" s="18" t="s">
        <v>412</v>
      </c>
      <c r="B8" s="39">
        <f>+'EGRESOS. REALES 2016'!S71</f>
        <v>5461741.2000000002</v>
      </c>
      <c r="C8" s="37">
        <f>+'EGRESOS REALES 2017'!S75</f>
        <v>7570083</v>
      </c>
      <c r="D8" s="38">
        <f>(Pres.Egresos2017!T80)</f>
        <v>0</v>
      </c>
      <c r="E8" s="39">
        <f>+C8-D8</f>
        <v>7570083</v>
      </c>
      <c r="F8" s="39">
        <f>+'EGRESOS. REALES 2016'!T71</f>
        <v>5461741.2000000002</v>
      </c>
      <c r="G8" s="37">
        <f>+'EGRESOS REALES 2017'!T75</f>
        <v>7570083</v>
      </c>
      <c r="H8" s="38">
        <f>Pres.Egresos2017!U80</f>
        <v>0</v>
      </c>
      <c r="I8" s="37">
        <f>+G8-H8</f>
        <v>7570083</v>
      </c>
      <c r="J8" s="48"/>
    </row>
    <row r="9" spans="1:10">
      <c r="A9" s="18"/>
      <c r="B9" s="39"/>
      <c r="C9" s="37"/>
      <c r="D9" s="38"/>
      <c r="E9" s="39"/>
      <c r="F9" s="39"/>
      <c r="G9" s="37"/>
      <c r="H9" s="38"/>
      <c r="I9" s="37"/>
      <c r="J9" s="48"/>
    </row>
    <row r="10" spans="1:10">
      <c r="A10" s="18" t="s">
        <v>413</v>
      </c>
      <c r="B10" s="39">
        <f>+'EGRESOS. REALES 2016'!S72</f>
        <v>0</v>
      </c>
      <c r="C10" s="37">
        <f>+'EGRESOS REALES 2017'!S76</f>
        <v>14792</v>
      </c>
      <c r="D10" s="38">
        <f>(Pres.Egresos2017!T81)</f>
        <v>0</v>
      </c>
      <c r="E10" s="39">
        <f>+C10-D10</f>
        <v>14792</v>
      </c>
      <c r="F10" s="39">
        <f>+'EGRESOS. REALES 2016'!T72</f>
        <v>0</v>
      </c>
      <c r="G10" s="37">
        <f>SUM('EGRESOS REALES 2017'!T76)</f>
        <v>14792</v>
      </c>
      <c r="H10" s="38">
        <f>Pres.Egresos2017!U81</f>
        <v>0</v>
      </c>
      <c r="I10" s="37">
        <f>+G10-H10</f>
        <v>14792</v>
      </c>
      <c r="J10" s="48"/>
    </row>
    <row r="11" spans="1:10">
      <c r="A11" s="18"/>
      <c r="B11" s="39"/>
      <c r="C11" s="37"/>
      <c r="D11" s="38"/>
      <c r="E11" s="39"/>
      <c r="F11" s="39"/>
      <c r="G11" s="37"/>
      <c r="H11" s="38"/>
      <c r="I11" s="37" t="s">
        <v>1</v>
      </c>
      <c r="J11" s="48"/>
    </row>
    <row r="12" spans="1:10">
      <c r="A12" s="18" t="s">
        <v>272</v>
      </c>
      <c r="B12" s="39">
        <f>+'EGRESOS. REALES 2016'!S73</f>
        <v>0</v>
      </c>
      <c r="C12" s="37">
        <f>+'EGRESOS REALES 2017'!S77</f>
        <v>0</v>
      </c>
      <c r="D12" s="38">
        <f>(Pres.Egresos2017!T82)</f>
        <v>1284042.3366666667</v>
      </c>
      <c r="E12" s="39">
        <f>+C12-D12</f>
        <v>-1284042.3366666667</v>
      </c>
      <c r="F12" s="39">
        <f>+'EGRESOS. REALES 2016'!T73</f>
        <v>0</v>
      </c>
      <c r="G12" s="37">
        <f>SUM('EGRESOS REALES 2017'!T77)</f>
        <v>0</v>
      </c>
      <c r="H12" s="38">
        <f>Pres.Egresos2017!U82</f>
        <v>1284042.3366666667</v>
      </c>
      <c r="I12" s="37">
        <f>+G12-H12</f>
        <v>-1284042.3366666667</v>
      </c>
      <c r="J12" s="48"/>
    </row>
    <row r="13" spans="1:10">
      <c r="A13" s="82" t="s">
        <v>1</v>
      </c>
      <c r="B13" s="39" t="s">
        <v>1</v>
      </c>
      <c r="C13" s="37" t="s">
        <v>1</v>
      </c>
      <c r="D13" s="38" t="s">
        <v>1</v>
      </c>
      <c r="E13" s="39"/>
      <c r="F13" s="39" t="s">
        <v>1</v>
      </c>
      <c r="G13" s="37" t="s">
        <v>1</v>
      </c>
      <c r="H13" s="38" t="s">
        <v>1</v>
      </c>
      <c r="I13" s="37" t="s">
        <v>1</v>
      </c>
      <c r="J13" s="48"/>
    </row>
    <row r="14" spans="1:10">
      <c r="A14" s="18" t="s">
        <v>320</v>
      </c>
      <c r="B14" s="39">
        <v>0</v>
      </c>
      <c r="C14" s="37">
        <f>+'EGRESOS REALES 2017'!S78</f>
        <v>0</v>
      </c>
      <c r="D14" s="38">
        <f>(Pres.Egresos2017!T83)</f>
        <v>3104999.89</v>
      </c>
      <c r="E14" s="39">
        <f>+C14-D14</f>
        <v>-3104999.89</v>
      </c>
      <c r="F14" s="39">
        <v>0</v>
      </c>
      <c r="G14" s="37">
        <f>SUM('EGRESOS REALES 2017'!T78)</f>
        <v>0</v>
      </c>
      <c r="H14" s="38">
        <f>Pres.Egresos2017!U83</f>
        <v>3104999.89</v>
      </c>
      <c r="I14" s="37">
        <f>+G14-H14</f>
        <v>-3104999.89</v>
      </c>
      <c r="J14" s="48"/>
    </row>
    <row r="15" spans="1:10">
      <c r="A15" s="82" t="s">
        <v>1</v>
      </c>
      <c r="B15" s="39" t="s">
        <v>1</v>
      </c>
      <c r="C15" s="37" t="s">
        <v>1</v>
      </c>
      <c r="D15" s="38" t="s">
        <v>1</v>
      </c>
      <c r="E15" s="39"/>
      <c r="F15" s="39" t="s">
        <v>1</v>
      </c>
      <c r="G15" s="37" t="s">
        <v>1</v>
      </c>
      <c r="H15" s="38" t="s">
        <v>1</v>
      </c>
      <c r="I15" s="37" t="s">
        <v>1</v>
      </c>
      <c r="J15" s="48"/>
    </row>
    <row r="16" spans="1:10">
      <c r="A16" s="82" t="s">
        <v>268</v>
      </c>
      <c r="B16" s="39">
        <f>+'EGRESOS. REALES 2016'!S75</f>
        <v>0</v>
      </c>
      <c r="C16" s="37">
        <f>+'EGRESOS REALES 2017'!S79</f>
        <v>0</v>
      </c>
      <c r="D16" s="38">
        <f>(Pres.Egresos2017!T84)</f>
        <v>2186507.6591000003</v>
      </c>
      <c r="E16" s="39">
        <f>+C16-D16</f>
        <v>-2186507.6591000003</v>
      </c>
      <c r="F16" s="39">
        <f>+'EGRESOS. REALES 2016'!T75</f>
        <v>0</v>
      </c>
      <c r="G16" s="37">
        <f>SUM('EGRESOS REALES 2017'!T79)</f>
        <v>0</v>
      </c>
      <c r="H16" s="38">
        <f>Pres.Egresos2017!U84</f>
        <v>2186507.6591000003</v>
      </c>
      <c r="I16" s="37">
        <f>+G16-H16</f>
        <v>-2186507.6591000003</v>
      </c>
      <c r="J16" s="48"/>
    </row>
    <row r="17" spans="1:10">
      <c r="A17" s="18" t="s">
        <v>1</v>
      </c>
      <c r="B17" s="39" t="s">
        <v>1</v>
      </c>
      <c r="C17" s="37" t="s">
        <v>1</v>
      </c>
      <c r="D17" s="38" t="s">
        <v>1</v>
      </c>
      <c r="E17" s="39"/>
      <c r="F17" s="39"/>
      <c r="G17" s="37" t="s">
        <v>1</v>
      </c>
      <c r="H17" s="38" t="s">
        <v>1</v>
      </c>
      <c r="I17" s="37"/>
      <c r="J17" s="48"/>
    </row>
    <row r="18" spans="1:10">
      <c r="A18" s="18" t="s">
        <v>266</v>
      </c>
      <c r="B18" s="39">
        <v>0</v>
      </c>
      <c r="C18" s="37">
        <f>+'EGRESOS REALES 2017'!S80</f>
        <v>0</v>
      </c>
      <c r="D18" s="38">
        <f>(Pres.Egresos2017!T85)</f>
        <v>465750.55</v>
      </c>
      <c r="E18" s="39">
        <f>+C18-D18</f>
        <v>-465750.55</v>
      </c>
      <c r="F18" s="39">
        <v>0</v>
      </c>
      <c r="G18" s="37">
        <f>SUM('EGRESOS REALES 2017'!T80)</f>
        <v>0</v>
      </c>
      <c r="H18" s="38">
        <f>Pres.Egresos2017!U85</f>
        <v>465750.55</v>
      </c>
      <c r="I18" s="37">
        <f>+G18-H18</f>
        <v>-465750.55</v>
      </c>
    </row>
    <row r="19" spans="1:10">
      <c r="A19" s="18"/>
      <c r="B19" s="39" t="s">
        <v>1</v>
      </c>
      <c r="C19" s="37" t="s">
        <v>1</v>
      </c>
      <c r="D19" s="38" t="s">
        <v>1</v>
      </c>
      <c r="E19" s="39"/>
      <c r="F19" s="39" t="s">
        <v>1</v>
      </c>
      <c r="G19" s="37" t="s">
        <v>1</v>
      </c>
      <c r="H19" s="38" t="s">
        <v>1</v>
      </c>
      <c r="I19" s="37" t="s">
        <v>1</v>
      </c>
      <c r="J19" s="48"/>
    </row>
    <row r="20" spans="1:10">
      <c r="A20" s="18" t="s">
        <v>269</v>
      </c>
      <c r="B20" s="39">
        <f>+'EGRESOS. REALES 2016'!S77</f>
        <v>0</v>
      </c>
      <c r="C20" s="37">
        <f>+'EGRESOS REALES 2017'!S81</f>
        <v>0</v>
      </c>
      <c r="D20" s="38">
        <f>(Pres.Egresos2017!T86)</f>
        <v>0</v>
      </c>
      <c r="E20" s="39">
        <f>+C20-D20</f>
        <v>0</v>
      </c>
      <c r="F20" s="39">
        <f>+'EGRESOS. REALES 2016'!T77</f>
        <v>0</v>
      </c>
      <c r="G20" s="37">
        <f>SUM('EGRESOS REALES 2017'!T81)</f>
        <v>0</v>
      </c>
      <c r="H20" s="38">
        <f>Pres.Egresos2017!U86</f>
        <v>0</v>
      </c>
      <c r="I20" s="37">
        <f>+G20-H20</f>
        <v>0</v>
      </c>
      <c r="J20" s="48"/>
    </row>
    <row r="21" spans="1:10">
      <c r="A21" s="18"/>
      <c r="B21" s="39"/>
      <c r="C21" s="37"/>
      <c r="D21" s="38"/>
      <c r="E21" s="39"/>
      <c r="F21" s="39"/>
      <c r="G21" s="37"/>
      <c r="H21" s="38"/>
      <c r="I21" s="37"/>
      <c r="J21" s="48"/>
    </row>
    <row r="22" spans="1:10">
      <c r="A22" s="18" t="s">
        <v>316</v>
      </c>
      <c r="B22" s="39">
        <f>+'EGRESOS. REALES 2016'!S78</f>
        <v>0</v>
      </c>
      <c r="C22" s="37">
        <f>+'EGRESOS REALES 2017'!S82</f>
        <v>0</v>
      </c>
      <c r="D22" s="38">
        <f>(Pres.Egresos2017!T87)</f>
        <v>3104999.89</v>
      </c>
      <c r="E22" s="39">
        <f>+C22-D22</f>
        <v>-3104999.89</v>
      </c>
      <c r="F22" s="39">
        <f>+'EGRESOS. REALES 2016'!T78</f>
        <v>0</v>
      </c>
      <c r="G22" s="37">
        <f>SUM('EGRESOS REALES 2017'!T82)</f>
        <v>0</v>
      </c>
      <c r="H22" s="38">
        <f>Pres.Egresos2017!U87</f>
        <v>3104999.89</v>
      </c>
      <c r="I22" s="37">
        <f>+G22-H22</f>
        <v>-3104999.89</v>
      </c>
      <c r="J22" s="48"/>
    </row>
    <row r="23" spans="1:10">
      <c r="A23" s="18" t="s">
        <v>1</v>
      </c>
      <c r="B23" s="39" t="s">
        <v>1</v>
      </c>
      <c r="C23" s="37" t="s">
        <v>1</v>
      </c>
      <c r="D23" s="38" t="s">
        <v>1</v>
      </c>
      <c r="E23" s="39"/>
      <c r="F23" s="39" t="s">
        <v>1</v>
      </c>
      <c r="G23" s="37" t="s">
        <v>1</v>
      </c>
      <c r="H23" s="37" t="s">
        <v>1</v>
      </c>
      <c r="I23" s="37" t="s">
        <v>1</v>
      </c>
      <c r="J23" s="48"/>
    </row>
    <row r="24" spans="1:10">
      <c r="A24" s="85" t="s">
        <v>295</v>
      </c>
      <c r="B24" s="39">
        <f>+'EGRESOS. REALES 2016'!S79</f>
        <v>0</v>
      </c>
      <c r="C24" s="37">
        <f>+'EGRESOS REALES 2017'!S83</f>
        <v>0</v>
      </c>
      <c r="D24" s="38">
        <f>(Pres.Egresos2017!T88)</f>
        <v>39256446.3226</v>
      </c>
      <c r="E24" s="39">
        <f>+C24-D24</f>
        <v>-39256446.3226</v>
      </c>
      <c r="F24" s="39">
        <f>+'EGRESOS. REALES 2016'!T79</f>
        <v>0</v>
      </c>
      <c r="G24" s="37">
        <f>SUM('EGRESOS REALES 2017'!T83)</f>
        <v>0</v>
      </c>
      <c r="H24" s="38">
        <f>Pres.Egresos2017!U88</f>
        <v>47615196.3226</v>
      </c>
      <c r="I24" s="37">
        <f>+G24-H24</f>
        <v>-47615196.3226</v>
      </c>
      <c r="J24" s="48"/>
    </row>
    <row r="25" spans="1:10">
      <c r="A25" s="18"/>
      <c r="B25" s="39" t="s">
        <v>1</v>
      </c>
      <c r="C25" s="37" t="s">
        <v>1</v>
      </c>
      <c r="D25" s="38" t="s">
        <v>1</v>
      </c>
      <c r="E25" s="39"/>
      <c r="F25" s="39" t="s">
        <v>1</v>
      </c>
      <c r="G25" s="37" t="s">
        <v>1</v>
      </c>
      <c r="H25" s="37" t="s">
        <v>1</v>
      </c>
      <c r="I25" s="37" t="s">
        <v>1</v>
      </c>
      <c r="J25" s="48"/>
    </row>
    <row r="26" spans="1:10">
      <c r="A26" s="85" t="s">
        <v>296</v>
      </c>
      <c r="B26" s="39">
        <f>+'EGRESOS. REALES 2016'!S74</f>
        <v>2122822.9700000002</v>
      </c>
      <c r="C26" s="37">
        <f>+'EGRESOS REALES 2017'!S84</f>
        <v>0</v>
      </c>
      <c r="D26" s="38">
        <f>(Pres.Egresos2017!T89)</f>
        <v>0</v>
      </c>
      <c r="E26" s="39">
        <f>+C26-D26</f>
        <v>0</v>
      </c>
      <c r="F26" s="39">
        <f>+'EGRESOS. REALES 2016'!T74</f>
        <v>2122822.9700000002</v>
      </c>
      <c r="G26" s="37">
        <f>SUM('EGRESOS REALES 2017'!T84)</f>
        <v>0</v>
      </c>
      <c r="H26" s="38">
        <f>Pres.Egresos2017!U89</f>
        <v>0</v>
      </c>
      <c r="I26" s="37">
        <f>+G26-H26</f>
        <v>0</v>
      </c>
      <c r="J26" s="48"/>
    </row>
    <row r="27" spans="1:10">
      <c r="A27" s="18"/>
      <c r="B27" s="39"/>
      <c r="C27" s="37"/>
      <c r="D27" s="38"/>
      <c r="E27" s="39"/>
      <c r="F27" s="39"/>
      <c r="G27" s="37"/>
      <c r="H27" s="37"/>
      <c r="I27" s="37" t="s">
        <v>1</v>
      </c>
      <c r="J27" s="48"/>
    </row>
    <row r="28" spans="1:10">
      <c r="A28" s="85" t="s">
        <v>293</v>
      </c>
      <c r="B28" s="39">
        <v>0</v>
      </c>
      <c r="C28" s="37">
        <f>+'EGRESOS REALES 2017'!S85</f>
        <v>0</v>
      </c>
      <c r="D28" s="38">
        <f>(Pres.Egresos2017!T90)</f>
        <v>0</v>
      </c>
      <c r="E28" s="39">
        <f>+C28-D28</f>
        <v>0</v>
      </c>
      <c r="F28" s="39">
        <v>0</v>
      </c>
      <c r="G28" s="37">
        <f>SUM('EGRESOS REALES 2017'!T85)</f>
        <v>0</v>
      </c>
      <c r="H28" s="38">
        <f>Pres.Egresos2017!U90</f>
        <v>0</v>
      </c>
      <c r="I28" s="37">
        <f>+G28-H28</f>
        <v>0</v>
      </c>
      <c r="J28" s="48"/>
    </row>
    <row r="29" spans="1:10">
      <c r="A29" s="18"/>
      <c r="B29" s="39"/>
      <c r="C29" s="37"/>
      <c r="D29" s="38"/>
      <c r="E29" s="39"/>
      <c r="F29" s="39"/>
      <c r="G29" s="37"/>
      <c r="H29" s="37"/>
      <c r="I29" s="37" t="s">
        <v>1</v>
      </c>
      <c r="J29" s="48"/>
    </row>
    <row r="30" spans="1:10">
      <c r="A30" s="85" t="s">
        <v>297</v>
      </c>
      <c r="B30" s="39">
        <f>+'EGRESOS. REALES 2016'!S80</f>
        <v>0</v>
      </c>
      <c r="C30" s="37">
        <f>+'EGRESOS REALES 2017'!S86</f>
        <v>0</v>
      </c>
      <c r="D30" s="38">
        <f>(Pres.Egresos2017!T91)</f>
        <v>3726000.2800000003</v>
      </c>
      <c r="E30" s="39">
        <f>+C30-D30</f>
        <v>-3726000.2800000003</v>
      </c>
      <c r="F30" s="39">
        <f>+'EGRESOS. REALES 2016'!T80</f>
        <v>0</v>
      </c>
      <c r="G30" s="37">
        <f>SUM('EGRESOS REALES 2017'!T86)</f>
        <v>0</v>
      </c>
      <c r="H30" s="38">
        <f>Pres.Egresos2017!U91</f>
        <v>3726000.2800000003</v>
      </c>
      <c r="I30" s="37">
        <f>+G30-H30</f>
        <v>-3726000.2800000003</v>
      </c>
      <c r="J30" s="48"/>
    </row>
    <row r="31" spans="1:10">
      <c r="A31" s="18"/>
      <c r="B31" s="39"/>
      <c r="C31" s="37"/>
      <c r="D31" s="38"/>
      <c r="E31" s="39"/>
      <c r="F31" s="39"/>
      <c r="G31" s="37"/>
      <c r="H31" s="37"/>
      <c r="I31" s="62"/>
      <c r="J31" s="48"/>
    </row>
    <row r="32" spans="1:10">
      <c r="A32" s="137" t="s">
        <v>427</v>
      </c>
      <c r="B32" s="39">
        <f>+'EGRESOS. REALES 2016'!S76</f>
        <v>30538480.470000003</v>
      </c>
      <c r="C32" s="37">
        <f>+'EGRESOS REALES 2017'!S87</f>
        <v>0</v>
      </c>
      <c r="D32" s="38">
        <f>(Pres.Egresos2017!T92)</f>
        <v>6520499.9750000006</v>
      </c>
      <c r="E32" s="39">
        <f>+C32-D32</f>
        <v>-6520499.9750000006</v>
      </c>
      <c r="F32" s="39">
        <f>+'EGRESOS. REALES 2016'!T76</f>
        <v>30538480.470000003</v>
      </c>
      <c r="G32" s="37">
        <f>SUM('EGRESOS REALES 2017'!T87)</f>
        <v>0</v>
      </c>
      <c r="H32" s="37">
        <f>Pres.Egresos2017!U92</f>
        <v>6520499.9750000006</v>
      </c>
      <c r="I32" s="62">
        <f>+G32-H32</f>
        <v>-6520499.9750000006</v>
      </c>
      <c r="J32" s="48"/>
    </row>
    <row r="33" spans="1:10">
      <c r="A33" s="18"/>
      <c r="B33" s="39"/>
      <c r="C33" s="37"/>
      <c r="D33" s="38"/>
      <c r="E33" s="39"/>
      <c r="F33" s="39"/>
      <c r="G33" s="37"/>
      <c r="H33" s="37"/>
      <c r="I33" s="62"/>
      <c r="J33" s="48"/>
    </row>
    <row r="34" spans="1:10">
      <c r="A34" s="18" t="s">
        <v>414</v>
      </c>
      <c r="B34" s="39">
        <f>+'EGRESOS. REALES 2016'!S82</f>
        <v>0</v>
      </c>
      <c r="C34" s="37">
        <f>+'EGRESOS REALES 2017'!S88</f>
        <v>1384511.39</v>
      </c>
      <c r="D34" s="38">
        <f>(Pres.Egresos2017!T93)</f>
        <v>0</v>
      </c>
      <c r="E34" s="39">
        <f>+C34-D34</f>
        <v>1384511.39</v>
      </c>
      <c r="F34" s="39">
        <f>+'EGRESOS. REALES 2016'!T82</f>
        <v>0</v>
      </c>
      <c r="G34" s="37">
        <f>SUM('EGRESOS REALES 2017'!T88)</f>
        <v>9789755.0200000014</v>
      </c>
      <c r="H34" s="37">
        <f>Pres.Egresos2017!U93</f>
        <v>0</v>
      </c>
      <c r="I34" s="62">
        <f>+G34-H34</f>
        <v>9789755.0200000014</v>
      </c>
      <c r="J34" s="48"/>
    </row>
    <row r="35" spans="1:10">
      <c r="A35" s="83" t="s">
        <v>1</v>
      </c>
      <c r="B35" s="46"/>
      <c r="C35" s="46"/>
      <c r="D35" s="47"/>
      <c r="E35" s="46" t="s">
        <v>1</v>
      </c>
      <c r="F35" s="46"/>
      <c r="G35" s="46"/>
      <c r="H35" s="46"/>
      <c r="I35" s="63"/>
      <c r="J35" s="48"/>
    </row>
    <row r="36" spans="1:10">
      <c r="A36" s="34" t="s">
        <v>18</v>
      </c>
      <c r="B36" s="38"/>
      <c r="C36" s="48"/>
      <c r="D36" s="48"/>
      <c r="E36" s="48"/>
      <c r="F36" s="48"/>
      <c r="G36" s="48"/>
      <c r="H36" s="48"/>
      <c r="I36" s="48"/>
      <c r="J36" s="48"/>
    </row>
    <row r="37" spans="1:10">
      <c r="A37" s="1" t="s">
        <v>1</v>
      </c>
      <c r="B37" s="44">
        <f t="shared" ref="B37:I37" si="0">SUM(B7:B35)</f>
        <v>38123044.640000001</v>
      </c>
      <c r="C37" s="44">
        <f t="shared" si="0"/>
        <v>8969386.3900000006</v>
      </c>
      <c r="D37" s="44">
        <f t="shared" si="0"/>
        <v>59649246.90336667</v>
      </c>
      <c r="E37" s="44">
        <f t="shared" si="0"/>
        <v>-50679860.513366669</v>
      </c>
      <c r="F37" s="44">
        <f t="shared" si="0"/>
        <v>38123044.640000001</v>
      </c>
      <c r="G37" s="44">
        <f t="shared" si="0"/>
        <v>17374630.020000003</v>
      </c>
      <c r="H37" s="44">
        <f t="shared" si="0"/>
        <v>68007996.90336667</v>
      </c>
      <c r="I37" s="44">
        <f t="shared" si="0"/>
        <v>-50633366.883366667</v>
      </c>
      <c r="J37" s="48"/>
    </row>
    <row r="38" spans="1:10">
      <c r="A38" s="79" t="s">
        <v>19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>
      <c r="A39" s="9"/>
      <c r="B39" s="80"/>
      <c r="C39" s="80"/>
      <c r="D39" s="80"/>
      <c r="E39" s="80"/>
      <c r="F39" s="80"/>
      <c r="G39" s="80"/>
      <c r="H39" s="80"/>
      <c r="I39" s="81"/>
    </row>
    <row r="40" spans="1:10">
      <c r="A40" s="12"/>
      <c r="B40" s="13"/>
      <c r="C40" s="13"/>
      <c r="D40" s="13"/>
      <c r="E40" s="13"/>
      <c r="F40" s="13"/>
      <c r="G40" s="13"/>
      <c r="H40" s="13"/>
      <c r="I40" s="14"/>
    </row>
    <row r="41" spans="1:10">
      <c r="A41" s="12"/>
      <c r="B41" s="13"/>
      <c r="C41" s="13"/>
      <c r="D41" s="13"/>
      <c r="E41" s="13"/>
      <c r="F41" s="13"/>
      <c r="G41" s="13"/>
      <c r="H41" s="13"/>
      <c r="I41" s="14"/>
    </row>
    <row r="42" spans="1:10">
      <c r="A42" s="39"/>
      <c r="B42" s="13"/>
      <c r="C42" s="13"/>
      <c r="D42" s="13"/>
      <c r="E42" s="13"/>
      <c r="F42" s="13"/>
      <c r="G42" s="13"/>
      <c r="H42" s="13"/>
      <c r="I42" s="14"/>
    </row>
    <row r="43" spans="1:10">
      <c r="A43" s="39"/>
      <c r="B43" s="13"/>
      <c r="C43" s="13"/>
      <c r="D43" s="13"/>
      <c r="E43" s="13"/>
      <c r="F43" s="13"/>
      <c r="G43" s="13"/>
      <c r="H43" s="13"/>
      <c r="I43" s="14"/>
    </row>
    <row r="44" spans="1:10">
      <c r="A44" s="39"/>
      <c r="B44" s="13"/>
      <c r="C44" s="13"/>
      <c r="D44" s="13"/>
      <c r="E44" s="13"/>
      <c r="F44" s="13"/>
      <c r="G44" s="13"/>
      <c r="H44" s="13"/>
      <c r="I44" s="14"/>
    </row>
    <row r="45" spans="1:10">
      <c r="A45" s="45"/>
      <c r="B45" s="16"/>
      <c r="C45" s="16"/>
      <c r="D45" s="16"/>
      <c r="E45" s="16"/>
      <c r="F45" s="16"/>
      <c r="G45" s="16"/>
      <c r="H45" s="16"/>
      <c r="I45" s="17"/>
    </row>
    <row r="46" spans="1:10">
      <c r="A46" s="48"/>
    </row>
    <row r="47" spans="1:10">
      <c r="A47" s="48"/>
      <c r="I47" s="20" t="s">
        <v>42</v>
      </c>
    </row>
    <row r="48" spans="1:10">
      <c r="A48" s="48"/>
      <c r="I48" s="20"/>
    </row>
    <row r="49" spans="9:9">
      <c r="I49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27559055118110237" bottom="0.23622047244094491" header="0" footer="0"/>
  <pageSetup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I1"/>
    </sheetView>
  </sheetViews>
  <sheetFormatPr baseColWidth="10" defaultRowHeight="12.75"/>
  <cols>
    <col min="1" max="1" width="50.7109375" customWidth="1"/>
    <col min="2" max="4" width="13.28515625" bestFit="1" customWidth="1"/>
    <col min="5" max="5" width="12.28515625" bestFit="1" customWidth="1"/>
    <col min="6" max="6" width="13.28515625" bestFit="1" customWidth="1"/>
    <col min="7" max="7" width="14.85546875" customWidth="1"/>
    <col min="8" max="8" width="13.28515625" bestFit="1" customWidth="1"/>
    <col min="9" max="9" width="20.7109375" customWidth="1"/>
  </cols>
  <sheetData>
    <row r="1" spans="1:14" s="120" customFormat="1">
      <c r="A1" s="154" t="s">
        <v>332</v>
      </c>
      <c r="B1" s="154"/>
      <c r="C1" s="154"/>
      <c r="D1" s="154"/>
      <c r="E1" s="154"/>
      <c r="F1" s="154"/>
      <c r="G1" s="154"/>
      <c r="H1" s="154"/>
      <c r="I1" s="154"/>
    </row>
    <row r="2" spans="1:14" s="120" customFormat="1">
      <c r="A2" s="154" t="s">
        <v>5</v>
      </c>
      <c r="B2" s="154"/>
      <c r="C2" s="154"/>
      <c r="D2" s="154"/>
      <c r="E2" s="154"/>
      <c r="F2" s="154"/>
      <c r="G2" s="154"/>
      <c r="H2" s="154"/>
      <c r="I2" s="154"/>
    </row>
    <row r="3" spans="1:14" s="120" customFormat="1"/>
    <row r="5" spans="1:14">
      <c r="A5" s="4" t="s">
        <v>1</v>
      </c>
      <c r="B5" s="151" t="s">
        <v>319</v>
      </c>
      <c r="C5" s="152"/>
      <c r="D5" s="152"/>
      <c r="E5" s="153"/>
      <c r="F5" s="151" t="s">
        <v>4</v>
      </c>
      <c r="G5" s="152"/>
      <c r="H5" s="152"/>
      <c r="I5" s="153"/>
    </row>
    <row r="6" spans="1:14">
      <c r="A6" s="5" t="s">
        <v>0</v>
      </c>
      <c r="B6" s="6" t="s">
        <v>374</v>
      </c>
      <c r="C6" s="6" t="s">
        <v>375</v>
      </c>
      <c r="D6" s="6" t="s">
        <v>2</v>
      </c>
      <c r="E6" s="6" t="s">
        <v>3</v>
      </c>
      <c r="F6" s="6" t="str">
        <f>B6</f>
        <v>REAL 2016</v>
      </c>
      <c r="G6" s="6" t="str">
        <f>C6</f>
        <v>REAL 2017</v>
      </c>
      <c r="H6" s="7" t="s">
        <v>2</v>
      </c>
      <c r="I6" s="6" t="s">
        <v>3</v>
      </c>
    </row>
    <row r="7" spans="1:14">
      <c r="B7" s="10"/>
      <c r="C7" s="10"/>
      <c r="E7" s="10"/>
      <c r="F7" s="10"/>
      <c r="G7" s="10"/>
    </row>
    <row r="8" spans="1:14">
      <c r="A8" s="4"/>
      <c r="B8" s="4"/>
      <c r="C8" s="4"/>
      <c r="D8" s="4"/>
      <c r="E8" s="4"/>
      <c r="F8" s="4"/>
      <c r="G8" s="37"/>
      <c r="H8" s="4"/>
      <c r="I8" s="4"/>
      <c r="J8" s="13"/>
      <c r="K8" s="13"/>
      <c r="L8" s="13"/>
      <c r="M8" s="13"/>
      <c r="N8" s="13"/>
    </row>
    <row r="9" spans="1:14">
      <c r="A9" s="18" t="s">
        <v>6</v>
      </c>
      <c r="B9" s="37">
        <f>'INGRESOS REALE 2016'!T7</f>
        <v>33577236.630000003</v>
      </c>
      <c r="C9" s="37">
        <f>SUM('INGRESOS REALES 2017'!S7)</f>
        <v>46423290.170000002</v>
      </c>
      <c r="D9" s="37">
        <f>SUM(Pres.Aut.Ing.2017!T7)</f>
        <v>34416667.54575</v>
      </c>
      <c r="E9" s="37">
        <f>+C9-D9</f>
        <v>12006622.624250002</v>
      </c>
      <c r="F9" s="37">
        <f>'INGRESOS REALE 2016'!U7</f>
        <v>110908705.37</v>
      </c>
      <c r="G9" s="37">
        <f>SUM('INGRESOS REALES 2017'!T7)</f>
        <v>121984042.64</v>
      </c>
      <c r="H9" s="37">
        <f>SUM(Pres.Aut.Ing.2017!U7)</f>
        <v>113681423.00424999</v>
      </c>
      <c r="I9" s="37">
        <f>+G9-H9</f>
        <v>8302619.6357500106</v>
      </c>
    </row>
    <row r="10" spans="1:14" s="13" customFormat="1">
      <c r="A10" s="18"/>
      <c r="B10" s="37"/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>
      <c r="A11" s="18" t="s">
        <v>7</v>
      </c>
      <c r="B11" s="37">
        <f>'INGRESOS REALE 2016'!T17</f>
        <v>11241960.970000001</v>
      </c>
      <c r="C11" s="37">
        <f>SUM('INGRESOS REALES 2017'!S17)</f>
        <v>17132390.489999998</v>
      </c>
      <c r="D11" s="37">
        <f>SUM(Pres.Aut.Ing.2017!T23)</f>
        <v>12099423.049249999</v>
      </c>
      <c r="E11" s="37">
        <f>+C11-D11</f>
        <v>5032967.4407499991</v>
      </c>
      <c r="F11" s="37">
        <f>'INGRESOS REALE 2016'!U17</f>
        <v>20625275.27</v>
      </c>
      <c r="G11" s="37">
        <f>SUM('INGRESOS REALES 2017'!T17)</f>
        <v>35917193.629999995</v>
      </c>
      <c r="H11" s="37">
        <f>SUM(Pres.Aut.Ing.2017!U23)</f>
        <v>22286195.206749998</v>
      </c>
      <c r="I11" s="37">
        <f>+G11-H11</f>
        <v>13630998.423249997</v>
      </c>
    </row>
    <row r="12" spans="1:14">
      <c r="A12" s="18" t="s">
        <v>1</v>
      </c>
      <c r="B12" s="37"/>
      <c r="C12" s="37"/>
      <c r="D12" s="37" t="s">
        <v>1</v>
      </c>
      <c r="E12" s="37" t="s">
        <v>1</v>
      </c>
      <c r="F12" s="37"/>
      <c r="G12" s="37" t="s">
        <v>1</v>
      </c>
      <c r="H12" s="37"/>
      <c r="I12" s="37"/>
    </row>
    <row r="13" spans="1:14">
      <c r="A13" s="18" t="s">
        <v>290</v>
      </c>
      <c r="B13" s="37">
        <f>'INGRESOS REALE 2016'!T32</f>
        <v>0</v>
      </c>
      <c r="C13" s="37">
        <f>SUM('INGRESOS REALES 2017'!S33)</f>
        <v>0</v>
      </c>
      <c r="D13" s="37">
        <f>SUM(Pres.Aut.Ing.2017!T38)</f>
        <v>0</v>
      </c>
      <c r="E13" s="37">
        <f>+C13-D13</f>
        <v>0</v>
      </c>
      <c r="F13" s="37">
        <f>'INGRESOS REALE 2016'!U32</f>
        <v>0</v>
      </c>
      <c r="G13" s="37">
        <f>SUM('INGRESOS REALES 2017'!T33)</f>
        <v>0</v>
      </c>
      <c r="H13" s="37">
        <f>SUM(Pres.Aut.Ing.2017!U38)</f>
        <v>0</v>
      </c>
      <c r="I13" s="37">
        <f>+G13-H13</f>
        <v>0</v>
      </c>
    </row>
    <row r="14" spans="1:14">
      <c r="A14" s="18"/>
      <c r="B14" s="37"/>
      <c r="C14" s="37"/>
      <c r="D14" s="37" t="s">
        <v>1</v>
      </c>
      <c r="E14" s="37" t="s">
        <v>1</v>
      </c>
      <c r="F14" s="37"/>
      <c r="G14" s="37" t="s">
        <v>1</v>
      </c>
      <c r="H14" s="37" t="s">
        <v>1</v>
      </c>
      <c r="I14" s="37"/>
    </row>
    <row r="15" spans="1:14">
      <c r="A15" s="18" t="s">
        <v>8</v>
      </c>
      <c r="B15" s="37">
        <f>'INGRESOS REALE 2016'!T35</f>
        <v>2128997.3600000003</v>
      </c>
      <c r="C15" s="37">
        <f>SUM('INGRESOS REALES 2017'!S36)</f>
        <v>2127120</v>
      </c>
      <c r="D15" s="37">
        <f>SUM(Pres.Aut.Ing.2017!T41)</f>
        <v>1933334.922</v>
      </c>
      <c r="E15" s="37">
        <f>+C15-D15</f>
        <v>193785.07799999998</v>
      </c>
      <c r="F15" s="37">
        <f>'INGRESOS REALE 2016'!U35</f>
        <v>2397092.4000000004</v>
      </c>
      <c r="G15" s="37">
        <f>SUM('INGRESOS REALES 2017'!T36)</f>
        <v>2425781</v>
      </c>
      <c r="H15" s="37">
        <f>SUM(Pres.Aut.Ing.2017!U41)</f>
        <v>2192419.088</v>
      </c>
      <c r="I15" s="37">
        <f t="shared" ref="I15:I31" si="0">+G15-H15</f>
        <v>233361.91200000001</v>
      </c>
    </row>
    <row r="16" spans="1:14">
      <c r="A16" s="18"/>
      <c r="B16" s="37"/>
      <c r="C16" s="37"/>
      <c r="D16" s="37" t="s">
        <v>1</v>
      </c>
      <c r="E16" s="37" t="s">
        <v>1</v>
      </c>
      <c r="F16" s="37"/>
      <c r="G16" s="37"/>
      <c r="H16" s="37" t="s">
        <v>1</v>
      </c>
      <c r="I16" s="37" t="s">
        <v>1</v>
      </c>
    </row>
    <row r="17" spans="1:9">
      <c r="A17" s="18" t="s">
        <v>9</v>
      </c>
      <c r="B17" s="37">
        <f>'INGRESOS REALE 2016'!T49</f>
        <v>5355498.6899999995</v>
      </c>
      <c r="C17" s="37">
        <f>SUM('INGRESOS REALES 2017'!S50)</f>
        <v>3519876.0700000003</v>
      </c>
      <c r="D17" s="37">
        <f>SUM(Pres.Aut.Ing.2017!T55)</f>
        <v>7026886.1572499983</v>
      </c>
      <c r="E17" s="37">
        <f>+C17-D17</f>
        <v>-3507010.087249998</v>
      </c>
      <c r="F17" s="37">
        <f>'INGRESOS REALE 2016'!U49</f>
        <v>8500776.0299999993</v>
      </c>
      <c r="G17" s="37">
        <f>SUM('INGRESOS REALES 2017'!T50)</f>
        <v>5604473.9199999999</v>
      </c>
      <c r="H17" s="37">
        <f>SUM(Pres.Aut.Ing.2017!U55)</f>
        <v>11788295.430749997</v>
      </c>
      <c r="I17" s="37">
        <f t="shared" si="0"/>
        <v>-6183821.5107499976</v>
      </c>
    </row>
    <row r="18" spans="1:9">
      <c r="A18" s="18"/>
      <c r="B18" s="37"/>
      <c r="C18" s="37"/>
      <c r="D18" s="37" t="s">
        <v>1</v>
      </c>
      <c r="E18" s="37" t="s">
        <v>1</v>
      </c>
      <c r="F18" s="37"/>
      <c r="G18" s="37" t="s">
        <v>1</v>
      </c>
      <c r="H18" s="37" t="s">
        <v>1</v>
      </c>
      <c r="I18" s="37" t="s">
        <v>1</v>
      </c>
    </row>
    <row r="19" spans="1:9">
      <c r="A19" s="18" t="s">
        <v>10</v>
      </c>
      <c r="B19" s="37">
        <f>'INGRESOS REALE 2016'!T59</f>
        <v>56632972.489999995</v>
      </c>
      <c r="C19" s="37">
        <f>SUM('INGRESOS REALES 2017'!S60)</f>
        <v>54251843.07</v>
      </c>
      <c r="D19" s="37">
        <f>SUM(Pres.Aut.Ing.2017!T65)</f>
        <v>60633376.52714999</v>
      </c>
      <c r="E19" s="37">
        <f>+C19-D19</f>
        <v>-6381533.4571499899</v>
      </c>
      <c r="F19" s="37">
        <f>'INGRESOS REALE 2016'!U59</f>
        <v>98329912.489999995</v>
      </c>
      <c r="G19" s="37">
        <f>SUM('INGRESOS REALES 2017'!T60)</f>
        <v>103959036.67000002</v>
      </c>
      <c r="H19" s="37">
        <f>SUM(Pres.Aut.Ing.2017!U65)</f>
        <v>105807959.42714998</v>
      </c>
      <c r="I19" s="37">
        <f t="shared" si="0"/>
        <v>-1848922.7571499646</v>
      </c>
    </row>
    <row r="20" spans="1:9">
      <c r="A20" s="18" t="s">
        <v>1</v>
      </c>
      <c r="B20" s="37"/>
      <c r="C20" s="37"/>
      <c r="D20" s="37" t="s">
        <v>1</v>
      </c>
      <c r="E20" s="37" t="s">
        <v>1</v>
      </c>
      <c r="F20" s="37"/>
      <c r="G20" s="37" t="s">
        <v>1</v>
      </c>
      <c r="H20" s="37" t="s">
        <v>1</v>
      </c>
      <c r="I20" s="37" t="s">
        <v>1</v>
      </c>
    </row>
    <row r="21" spans="1:9">
      <c r="A21" s="18" t="s">
        <v>11</v>
      </c>
      <c r="B21" s="37">
        <f>'INGRESOS REALE 2016'!T80</f>
        <v>7282176.9299999997</v>
      </c>
      <c r="C21" s="37">
        <f>SUM('INGRESOS REALES 2017'!S78)</f>
        <v>8880657.3900000006</v>
      </c>
      <c r="D21" s="37">
        <f>SUM(Pres.Aut.Ing.2017!T84)</f>
        <v>8880657.3000000007</v>
      </c>
      <c r="E21" s="37">
        <f>+C21-D21</f>
        <v>8.9999999850988388E-2</v>
      </c>
      <c r="F21" s="37">
        <f>'INGRESOS REALE 2016'!U80</f>
        <v>14564353.859999999</v>
      </c>
      <c r="G21" s="37">
        <f>SUM('INGRESOS REALES 2017'!T78)</f>
        <v>17761314.780000001</v>
      </c>
      <c r="H21" s="37">
        <f>SUM(Pres.Aut.Ing.2017!U84)</f>
        <v>17761314.600000001</v>
      </c>
      <c r="I21" s="37">
        <f t="shared" si="0"/>
        <v>0.17999999970197678</v>
      </c>
    </row>
    <row r="22" spans="1:9">
      <c r="A22" s="18"/>
      <c r="B22" s="37"/>
      <c r="C22" s="37"/>
      <c r="D22" s="37" t="s">
        <v>1</v>
      </c>
      <c r="E22" s="37" t="s">
        <v>1</v>
      </c>
      <c r="F22" s="37"/>
      <c r="G22" s="37" t="s">
        <v>1</v>
      </c>
      <c r="H22" s="37" t="s">
        <v>1</v>
      </c>
      <c r="I22" s="37" t="s">
        <v>1</v>
      </c>
    </row>
    <row r="23" spans="1:9">
      <c r="A23" s="18" t="s">
        <v>12</v>
      </c>
      <c r="B23" s="37">
        <f>'INGRESOS REALE 2016'!T87</f>
        <v>19979478.75</v>
      </c>
      <c r="C23" s="37">
        <f>SUM('INGRESOS REALES 2017'!S85)</f>
        <v>34363151.160000004</v>
      </c>
      <c r="D23" s="37">
        <f>SUM(Pres.Aut.Ing.2017!T94)</f>
        <v>34363151.25</v>
      </c>
      <c r="E23" s="37">
        <f>+C23-D23</f>
        <v>-8.999999612569809E-2</v>
      </c>
      <c r="F23" s="37">
        <f>'INGRESOS REALE 2016'!U87</f>
        <v>39958957.5</v>
      </c>
      <c r="G23" s="37">
        <f>SUM('INGRESOS REALES 2017'!T85)</f>
        <v>68726302.320000008</v>
      </c>
      <c r="H23" s="37">
        <f>SUM(Pres.Aut.Ing.2017!U94)</f>
        <v>68726302.5</v>
      </c>
      <c r="I23" s="37">
        <f t="shared" si="0"/>
        <v>-0.17999999225139618</v>
      </c>
    </row>
    <row r="24" spans="1:9">
      <c r="A24" s="18"/>
      <c r="B24" s="37"/>
      <c r="C24" s="37"/>
      <c r="D24" s="37" t="s">
        <v>1</v>
      </c>
      <c r="E24" s="37" t="s">
        <v>1</v>
      </c>
      <c r="F24" s="37"/>
      <c r="G24" s="37" t="s">
        <v>1</v>
      </c>
      <c r="H24" s="37" t="s">
        <v>1</v>
      </c>
      <c r="I24" s="37" t="s">
        <v>1</v>
      </c>
    </row>
    <row r="25" spans="1:9">
      <c r="A25" s="18" t="s">
        <v>13</v>
      </c>
      <c r="B25" s="37">
        <f>'INGRESOS REALE 2016'!T95</f>
        <v>1976339.77</v>
      </c>
      <c r="C25" s="37">
        <f>SUM('INGRESOS REALES 2017'!S94)</f>
        <v>1260702.4500000002</v>
      </c>
      <c r="D25" s="37">
        <f>SUM(Pres.Aut.Ing.2017!T102)</f>
        <v>2045511.6619500001</v>
      </c>
      <c r="E25" s="37">
        <f>+C25-D25</f>
        <v>-784809.21194999991</v>
      </c>
      <c r="F25" s="37">
        <f>'INGRESOS REALE 2016'!U95</f>
        <v>2849185.77</v>
      </c>
      <c r="G25" s="37">
        <f>SUM('INGRESOS REALES 2017'!T94)</f>
        <v>2521404.9000000004</v>
      </c>
      <c r="H25" s="37">
        <f>SUM(Pres.Aut.Ing.2017!U102)</f>
        <v>2948907.27195</v>
      </c>
      <c r="I25" s="37">
        <f t="shared" si="0"/>
        <v>-427502.37194999959</v>
      </c>
    </row>
    <row r="26" spans="1:9">
      <c r="A26" s="18"/>
      <c r="B26" s="37"/>
      <c r="C26" s="37"/>
      <c r="D26" s="37" t="s">
        <v>1</v>
      </c>
      <c r="E26" s="37" t="s">
        <v>1</v>
      </c>
      <c r="F26" s="37"/>
      <c r="G26" s="37" t="s">
        <v>1</v>
      </c>
      <c r="H26" s="37" t="s">
        <v>1</v>
      </c>
      <c r="I26" s="37" t="s">
        <v>1</v>
      </c>
    </row>
    <row r="27" spans="1:9">
      <c r="A27" s="18" t="s">
        <v>14</v>
      </c>
      <c r="B27" s="37">
        <f>'INGRESOS REALE 2016'!T100</f>
        <v>48379094.549999997</v>
      </c>
      <c r="C27" s="37">
        <f>SUM('INGRESOS REALES 2017'!S99)</f>
        <v>8836447.0700000003</v>
      </c>
      <c r="D27" s="37">
        <f>SUM(Pres.Aut.Ing.2017!T107)</f>
        <v>17934862.859249998</v>
      </c>
      <c r="E27" s="37">
        <f>+C27-D27</f>
        <v>-9098415.7892499976</v>
      </c>
      <c r="F27" s="37">
        <f>'INGRESOS REALE 2016'!U100</f>
        <v>50070022.549999997</v>
      </c>
      <c r="G27" s="37">
        <f>SUM('INGRESOS REALES 2017'!T99)</f>
        <v>24718425.060000002</v>
      </c>
      <c r="H27" s="37">
        <f>SUM(Pres.Aut.Ing.2017!U107)</f>
        <v>22184973.339249998</v>
      </c>
      <c r="I27" s="37">
        <f t="shared" si="0"/>
        <v>2533451.7207500041</v>
      </c>
    </row>
    <row r="28" spans="1:9">
      <c r="A28" s="18"/>
      <c r="B28" s="37"/>
      <c r="C28" s="37"/>
      <c r="D28" s="37" t="s">
        <v>1</v>
      </c>
      <c r="E28" s="37" t="s">
        <v>1</v>
      </c>
      <c r="F28" s="37"/>
      <c r="G28" s="37" t="s">
        <v>1</v>
      </c>
      <c r="H28" s="37" t="s">
        <v>1</v>
      </c>
      <c r="I28" s="37" t="s">
        <v>1</v>
      </c>
    </row>
    <row r="29" spans="1:9">
      <c r="A29" s="18" t="s">
        <v>15</v>
      </c>
      <c r="B29" s="37">
        <f>'INGRESOS REALE 2016'!T115</f>
        <v>0</v>
      </c>
      <c r="C29" s="37">
        <f>SUM('INGRESOS REALES 2017'!S114)</f>
        <v>0</v>
      </c>
      <c r="D29" s="37">
        <f>SUM(Pres.Aut.Ing.2017!T126)</f>
        <v>0</v>
      </c>
      <c r="E29" s="37">
        <f>+C29-D29</f>
        <v>0</v>
      </c>
      <c r="F29" s="37">
        <f>'INGRESOS REALE 2016'!U115</f>
        <v>0</v>
      </c>
      <c r="G29" s="37">
        <f>SUM('INGRESOS REALES 2017'!T114)</f>
        <v>0</v>
      </c>
      <c r="H29" s="37">
        <f>SUM(Pres.Aut.Ing.2017!U126)</f>
        <v>0</v>
      </c>
      <c r="I29" s="37">
        <f t="shared" si="0"/>
        <v>0</v>
      </c>
    </row>
    <row r="30" spans="1:9">
      <c r="A30" s="18"/>
      <c r="B30" s="37"/>
      <c r="C30" s="37"/>
      <c r="D30" s="37" t="s">
        <v>1</v>
      </c>
      <c r="E30" s="37" t="s">
        <v>1</v>
      </c>
      <c r="F30" s="37"/>
      <c r="G30" s="37" t="s">
        <v>1</v>
      </c>
      <c r="H30" s="37" t="s">
        <v>1</v>
      </c>
      <c r="I30" s="37" t="s">
        <v>1</v>
      </c>
    </row>
    <row r="31" spans="1:9">
      <c r="A31" s="18" t="s">
        <v>16</v>
      </c>
      <c r="B31" s="37">
        <f>'INGRESOS REALE 2016'!T118</f>
        <v>0</v>
      </c>
      <c r="C31" s="37">
        <f>SUM('INGRESOS REALES 2017'!S117)</f>
        <v>0</v>
      </c>
      <c r="D31" s="37">
        <f>SUM(Pres.Aut.Ing.2017!T129)</f>
        <v>0</v>
      </c>
      <c r="E31" s="37">
        <f>+C31-D31</f>
        <v>0</v>
      </c>
      <c r="F31" s="37">
        <f>'INGRESOS REALE 2016'!U118</f>
        <v>0</v>
      </c>
      <c r="G31" s="37">
        <f>SUM('INGRESOS REALES 2017'!T117)</f>
        <v>0</v>
      </c>
      <c r="H31" s="37">
        <f>SUM(Pres.Aut.Ing.2017!U129)</f>
        <v>0</v>
      </c>
      <c r="I31" s="37">
        <f t="shared" si="0"/>
        <v>0</v>
      </c>
    </row>
    <row r="32" spans="1:9">
      <c r="A32" s="18"/>
      <c r="B32" s="37"/>
      <c r="C32" s="37"/>
      <c r="D32" s="37" t="s">
        <v>1</v>
      </c>
      <c r="E32" s="37" t="s">
        <v>1</v>
      </c>
      <c r="F32" s="37"/>
      <c r="G32" s="37" t="s">
        <v>1</v>
      </c>
      <c r="H32" s="37" t="s">
        <v>1</v>
      </c>
      <c r="I32" s="37" t="s">
        <v>1</v>
      </c>
    </row>
    <row r="33" spans="1:9">
      <c r="A33" s="18" t="s">
        <v>17</v>
      </c>
      <c r="B33" s="37">
        <f>'INGRESOS REALE 2016'!T124</f>
        <v>1094176.68</v>
      </c>
      <c r="C33" s="37">
        <f>SUM('INGRESOS REALES 2017'!S123)</f>
        <v>1033375.1100000001</v>
      </c>
      <c r="D33" s="37">
        <f>SUM(Pres.Aut.Ing.2017!T135)</f>
        <v>0</v>
      </c>
      <c r="E33" s="37">
        <f>+C33-D33</f>
        <v>1033375.1100000001</v>
      </c>
      <c r="F33" s="37">
        <f>'INGRESOS REALE 2016'!U124</f>
        <v>2155485.77</v>
      </c>
      <c r="G33" s="37">
        <f>SUM('INGRESOS REALES 2017'!T123)</f>
        <v>1331299.82</v>
      </c>
      <c r="H33" s="37">
        <f>SUM(Pres.Aut.Ing.2017!U135)</f>
        <v>0</v>
      </c>
      <c r="I33" s="37">
        <f>+G33-H33</f>
        <v>1331299.82</v>
      </c>
    </row>
    <row r="34" spans="1:9">
      <c r="A34" s="19" t="s">
        <v>1</v>
      </c>
      <c r="B34" s="46"/>
      <c r="C34" s="46"/>
      <c r="D34" s="46"/>
      <c r="E34" s="46" t="s">
        <v>1</v>
      </c>
      <c r="F34" s="46"/>
      <c r="G34" s="46"/>
      <c r="H34" s="46"/>
      <c r="I34" s="46"/>
    </row>
    <row r="35" spans="1:9">
      <c r="B35" s="48"/>
      <c r="C35" s="48"/>
      <c r="D35" s="48"/>
      <c r="E35" s="39" t="s">
        <v>1</v>
      </c>
      <c r="F35" s="48"/>
      <c r="G35" s="48"/>
      <c r="H35" s="48"/>
      <c r="I35" s="48"/>
    </row>
    <row r="36" spans="1:9">
      <c r="A36" s="8" t="s">
        <v>18</v>
      </c>
      <c r="B36" s="44">
        <f>SUM(B9:B34)</f>
        <v>187647932.81999999</v>
      </c>
      <c r="C36" s="44">
        <f>SUM(C9:C34)</f>
        <v>177828852.97999999</v>
      </c>
      <c r="D36" s="44">
        <f>SUM(D9:D34)</f>
        <v>179333871.2726</v>
      </c>
      <c r="E36" s="44">
        <f>+C36-D36</f>
        <v>-1505018.2926000059</v>
      </c>
      <c r="F36" s="44">
        <f>SUM(F9:F34)</f>
        <v>350359767.00999999</v>
      </c>
      <c r="G36" s="44">
        <f>SUM(G9:G34)</f>
        <v>384949274.73999995</v>
      </c>
      <c r="H36" s="44">
        <f>SUM(H9:H34)</f>
        <v>367377789.86809993</v>
      </c>
      <c r="I36" s="44">
        <f>SUM(I9:I34)</f>
        <v>17571484.871900059</v>
      </c>
    </row>
    <row r="37" spans="1:9">
      <c r="B37" s="48"/>
      <c r="C37" s="48"/>
      <c r="D37" s="48"/>
      <c r="E37" s="48"/>
      <c r="F37" s="48"/>
      <c r="G37" s="48"/>
      <c r="H37" s="48"/>
      <c r="I37" s="48"/>
    </row>
    <row r="38" spans="1:9">
      <c r="A38" s="1" t="s">
        <v>19</v>
      </c>
      <c r="B38" s="57"/>
      <c r="C38" s="57"/>
      <c r="D38" s="57"/>
      <c r="E38" s="57"/>
      <c r="F38" s="57"/>
      <c r="G38" s="57"/>
      <c r="H38" s="57"/>
      <c r="I38" s="58"/>
    </row>
    <row r="39" spans="1:9">
      <c r="A39" s="9"/>
      <c r="B39" s="52"/>
      <c r="C39" s="52"/>
      <c r="D39" s="52"/>
      <c r="E39" s="52"/>
      <c r="F39" s="52"/>
      <c r="G39" s="52"/>
      <c r="H39" s="52"/>
      <c r="I39" s="59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5"/>
      <c r="B47" s="16"/>
      <c r="C47" s="16"/>
      <c r="D47" s="16"/>
      <c r="E47" s="16"/>
      <c r="F47" s="16"/>
      <c r="G47" s="16"/>
      <c r="H47" s="16"/>
      <c r="I47" s="17"/>
    </row>
    <row r="49" spans="9:9">
      <c r="I49" s="20" t="s">
        <v>42</v>
      </c>
    </row>
    <row r="50" spans="9:9">
      <c r="I50" s="20"/>
    </row>
    <row r="51" spans="9:9">
      <c r="I51" s="20"/>
    </row>
  </sheetData>
  <mergeCells count="4">
    <mergeCell ref="F5:I5"/>
    <mergeCell ref="B5:E5"/>
    <mergeCell ref="A1:I1"/>
    <mergeCell ref="A2:I2"/>
  </mergeCells>
  <phoneticPr fontId="0" type="noConversion"/>
  <pageMargins left="0.6" right="0.47" top="0.55118110236220474" bottom="0.43307086614173229" header="0" footer="0"/>
  <pageSetup scale="7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7" zoomScaleNormal="100" workbookViewId="0">
      <selection activeCell="A9" sqref="A9"/>
    </sheetView>
  </sheetViews>
  <sheetFormatPr baseColWidth="10" defaultRowHeight="12.75"/>
  <cols>
    <col min="1" max="1" width="49.28515625" customWidth="1"/>
    <col min="2" max="5" width="12.85546875" customWidth="1"/>
    <col min="6" max="8" width="13.28515625" bestFit="1" customWidth="1"/>
    <col min="9" max="9" width="12.85546875" customWidth="1"/>
  </cols>
  <sheetData>
    <row r="1" spans="1:9">
      <c r="A1" s="154" t="str">
        <f>+'Ing x Rubros'!A1:I1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20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433</v>
      </c>
      <c r="B8" s="37">
        <f>'INGRESOS REALE 2016'!T8</f>
        <v>0</v>
      </c>
      <c r="C8" s="37">
        <f>SUM('INGRESOS REALES 2017'!S8)</f>
        <v>0</v>
      </c>
      <c r="D8" s="37">
        <v>0</v>
      </c>
      <c r="E8" s="37">
        <f>+C8-D8</f>
        <v>0</v>
      </c>
      <c r="F8" s="37">
        <f>'INGRESOS REALE 2016'!U8</f>
        <v>0</v>
      </c>
      <c r="G8" s="37">
        <f>'INGRESOS REALES 2017'!T8</f>
        <v>0</v>
      </c>
      <c r="H8" s="37">
        <v>0</v>
      </c>
      <c r="I8" s="37">
        <f>+G8-H8</f>
        <v>0</v>
      </c>
    </row>
    <row r="9" spans="1:9">
      <c r="A9" s="18" t="s">
        <v>1</v>
      </c>
      <c r="B9" s="37"/>
      <c r="C9" s="37"/>
      <c r="D9" s="37"/>
      <c r="E9" s="37"/>
      <c r="F9" s="37"/>
      <c r="G9" s="37"/>
      <c r="H9" s="37"/>
      <c r="I9" s="37"/>
    </row>
    <row r="10" spans="1:9">
      <c r="A10" s="18" t="s">
        <v>22</v>
      </c>
      <c r="B10" s="37">
        <f>'INGRESOS REALE 2016'!T9</f>
        <v>6307861.3499999996</v>
      </c>
      <c r="C10" s="37">
        <f>SUM('INGRESOS REALES 2017'!S9)</f>
        <v>10001765</v>
      </c>
      <c r="D10" s="37">
        <f>SUM(Pres.Aut.Ing.2017!T8)</f>
        <v>6465557.8837499991</v>
      </c>
      <c r="E10" s="37">
        <f>+C10-D10</f>
        <v>3536207.1162500009</v>
      </c>
      <c r="F10" s="37">
        <f>'INGRESOS REALE 2016'!U9</f>
        <v>58174043.530000001</v>
      </c>
      <c r="G10" s="37">
        <f>SUM('INGRESOS REALES 2017'!T9)</f>
        <v>59115132.960000001</v>
      </c>
      <c r="H10" s="37">
        <f>SUM(Pres.Aut.Ing.2017!U8)</f>
        <v>59628394.61824999</v>
      </c>
      <c r="I10" s="37">
        <f>+G10-H10</f>
        <v>-513261.65824998915</v>
      </c>
    </row>
    <row r="11" spans="1:9">
      <c r="A11" s="18" t="s">
        <v>1</v>
      </c>
      <c r="B11" s="37"/>
      <c r="C11" s="37"/>
      <c r="D11" s="37"/>
      <c r="E11" s="37"/>
      <c r="F11" s="37"/>
      <c r="G11" s="37"/>
      <c r="H11" s="37"/>
      <c r="I11" s="37"/>
    </row>
    <row r="12" spans="1:9">
      <c r="A12" s="18" t="s">
        <v>23</v>
      </c>
      <c r="B12" s="37">
        <f>'INGRESOS REALE 2016'!T10</f>
        <v>27043988.210000001</v>
      </c>
      <c r="C12" s="37">
        <f>SUM('INGRESOS REALES 2017'!S10)</f>
        <v>36269817.840000004</v>
      </c>
      <c r="D12" s="37">
        <f>SUM(Pres.Aut.Ing.2017!T14)</f>
        <v>27720087.915249996</v>
      </c>
      <c r="E12" s="37">
        <f>+C12-D12</f>
        <v>8549729.9247500077</v>
      </c>
      <c r="F12" s="37">
        <f>'INGRESOS REALE 2016'!U10</f>
        <v>52046879.339999996</v>
      </c>
      <c r="G12" s="37">
        <f>SUM('INGRESOS REALES 2017'!T10)</f>
        <v>62578939.050000004</v>
      </c>
      <c r="H12" s="37">
        <f>SUM(Pres.Aut.Ing.2017!U14)</f>
        <v>53348051.323499992</v>
      </c>
      <c r="I12" s="37">
        <f>+G12-H12</f>
        <v>9230887.726500012</v>
      </c>
    </row>
    <row r="13" spans="1:9">
      <c r="A13" s="18" t="s">
        <v>1</v>
      </c>
      <c r="B13" s="37"/>
      <c r="C13" s="37"/>
      <c r="D13" s="37"/>
      <c r="E13" s="37" t="s">
        <v>1</v>
      </c>
      <c r="F13" s="37"/>
      <c r="G13" s="37"/>
      <c r="H13" s="37"/>
      <c r="I13" s="37"/>
    </row>
    <row r="14" spans="1:9">
      <c r="A14" s="18" t="s">
        <v>24</v>
      </c>
      <c r="B14" s="37">
        <f>'INGRESOS REALE 2016'!T11</f>
        <v>0</v>
      </c>
      <c r="C14" s="37">
        <f>SUM('INGRESOS REALES 2017'!S11)</f>
        <v>0</v>
      </c>
      <c r="D14" s="37">
        <f>SUM(Pres.Aut.Ing.2017!T15)</f>
        <v>0</v>
      </c>
      <c r="E14" s="37">
        <f t="shared" ref="E14:E26" si="0">+C14-D14</f>
        <v>0</v>
      </c>
      <c r="F14" s="37">
        <f>'INGRESOS REALE 2016'!U11</f>
        <v>0</v>
      </c>
      <c r="G14" s="37">
        <f>SUM('INGRESOS REALES 2017'!T11)</f>
        <v>0</v>
      </c>
      <c r="H14" s="37">
        <f>SUM(Pres.Aut.Ing.2017!U15)</f>
        <v>0</v>
      </c>
      <c r="I14" s="37">
        <f>+G14-H14</f>
        <v>0</v>
      </c>
    </row>
    <row r="15" spans="1:9">
      <c r="A15" s="18" t="s">
        <v>1</v>
      </c>
      <c r="B15" s="37" t="s">
        <v>131</v>
      </c>
      <c r="C15" s="37"/>
      <c r="D15" s="37"/>
      <c r="E15" s="37" t="s">
        <v>1</v>
      </c>
      <c r="F15" s="37"/>
      <c r="G15" s="37"/>
      <c r="H15" s="37"/>
      <c r="I15" s="37"/>
    </row>
    <row r="16" spans="1:9">
      <c r="A16" s="18" t="s">
        <v>25</v>
      </c>
      <c r="B16" s="37">
        <f>'INGRESOS REALE 2016'!T12</f>
        <v>0</v>
      </c>
      <c r="C16" s="37">
        <f>SUM('INGRESOS REALES 2017'!S12)</f>
        <v>0</v>
      </c>
      <c r="D16" s="37">
        <f>SUM(Pres.Aut.Ing.2017!T16)</f>
        <v>0</v>
      </c>
      <c r="E16" s="37">
        <f t="shared" si="0"/>
        <v>0</v>
      </c>
      <c r="F16" s="37">
        <f>'INGRESOS REALE 2016'!U12</f>
        <v>0</v>
      </c>
      <c r="G16" s="37">
        <f>SUM('INGRESOS REALES 2017'!T12)</f>
        <v>0</v>
      </c>
      <c r="H16" s="37">
        <f>SUM(Pres.Aut.Ing.2017!U16)</f>
        <v>0</v>
      </c>
      <c r="I16" s="37">
        <f>+G16-H16</f>
        <v>0</v>
      </c>
    </row>
    <row r="17" spans="1:9">
      <c r="A17" s="18" t="s">
        <v>1</v>
      </c>
      <c r="B17" s="37"/>
      <c r="C17" s="37"/>
      <c r="D17" s="37"/>
      <c r="E17" s="37" t="s">
        <v>1</v>
      </c>
      <c r="F17" s="37"/>
      <c r="G17" s="37"/>
      <c r="H17" s="37"/>
      <c r="I17" s="37"/>
    </row>
    <row r="18" spans="1:9">
      <c r="A18" s="18" t="s">
        <v>284</v>
      </c>
      <c r="B18" s="37">
        <f>'INGRESOS REALE 2016'!T13</f>
        <v>0</v>
      </c>
      <c r="C18" s="37">
        <f>SUM('INGRESOS REALES 2017'!S13)</f>
        <v>0</v>
      </c>
      <c r="D18" s="37">
        <f>SUM(Pres.Aut.Ing.2017!T17)</f>
        <v>0</v>
      </c>
      <c r="E18" s="37"/>
      <c r="F18" s="37">
        <f>'INGRESOS REALE 2016'!U13</f>
        <v>0</v>
      </c>
      <c r="G18" s="37">
        <f>SUM('INGRESOS REALES 2017'!T13)</f>
        <v>0</v>
      </c>
      <c r="H18" s="37">
        <f>SUM(Pres.Aut.Ing.2017!U17)</f>
        <v>0</v>
      </c>
      <c r="I18" s="37"/>
    </row>
    <row r="19" spans="1:9">
      <c r="A19" s="18"/>
      <c r="B19" s="37"/>
      <c r="C19" s="37"/>
      <c r="D19" s="37"/>
      <c r="E19" s="37"/>
      <c r="F19" s="37"/>
      <c r="G19" s="37"/>
      <c r="H19" s="37"/>
      <c r="I19" s="37"/>
    </row>
    <row r="20" spans="1:9">
      <c r="A20" s="18" t="s">
        <v>26</v>
      </c>
      <c r="B20" s="37">
        <f>'INGRESOS REALE 2016'!T14</f>
        <v>0</v>
      </c>
      <c r="C20" s="37">
        <f>SUM('INGRESOS REALES 2017'!S14)</f>
        <v>0</v>
      </c>
      <c r="D20" s="37">
        <f>SUM(Pres.Aut.Ing.2017!T18)</f>
        <v>0</v>
      </c>
      <c r="E20" s="37">
        <f t="shared" si="0"/>
        <v>0</v>
      </c>
      <c r="F20" s="37">
        <f>'INGRESOS REALE 2016'!U14</f>
        <v>0</v>
      </c>
      <c r="G20" s="37">
        <f>SUM('INGRESOS REALES 2017'!T14)</f>
        <v>0</v>
      </c>
      <c r="H20" s="37">
        <f>SUM(Pres.Aut.Ing.2017!U18)</f>
        <v>0</v>
      </c>
      <c r="I20" s="37">
        <f>+G20-H20</f>
        <v>0</v>
      </c>
    </row>
    <row r="21" spans="1:9">
      <c r="A21" s="18" t="s">
        <v>1</v>
      </c>
      <c r="B21" s="37"/>
      <c r="C21" s="37"/>
      <c r="D21" s="37"/>
      <c r="E21" s="37" t="s">
        <v>1</v>
      </c>
      <c r="F21" s="37"/>
      <c r="G21" s="37"/>
      <c r="H21" s="37"/>
      <c r="I21" s="37"/>
    </row>
    <row r="22" spans="1:9">
      <c r="A22" s="18" t="s">
        <v>27</v>
      </c>
      <c r="B22" s="37">
        <f>'INGRESOS REALE 2016'!T15</f>
        <v>225387.07</v>
      </c>
      <c r="C22" s="37">
        <f>SUM('INGRESOS REALES 2017'!S15)</f>
        <v>151707.32999999999</v>
      </c>
      <c r="D22" s="37">
        <f>SUM(Pres.Aut.Ing.2017!T19)</f>
        <v>231021.74674999999</v>
      </c>
      <c r="E22" s="37">
        <f t="shared" si="0"/>
        <v>-79314.416750000004</v>
      </c>
      <c r="F22" s="37">
        <f>'INGRESOS REALE 2016'!U15</f>
        <v>687782.5</v>
      </c>
      <c r="G22" s="37">
        <f>SUM('INGRESOS REALES 2017'!T15)</f>
        <v>289970.63</v>
      </c>
      <c r="H22" s="37">
        <f>SUM(Pres.Aut.Ing.2017!U19)</f>
        <v>704977.0625</v>
      </c>
      <c r="I22" s="37">
        <f>+G22-H22</f>
        <v>-415006.4325</v>
      </c>
    </row>
    <row r="23" spans="1:9">
      <c r="A23" s="18"/>
      <c r="B23" s="37"/>
      <c r="C23" s="37"/>
      <c r="D23" s="37"/>
      <c r="E23" s="37"/>
      <c r="F23" s="37"/>
      <c r="G23" s="37"/>
      <c r="H23" s="37"/>
      <c r="I23" s="37"/>
    </row>
    <row r="24" spans="1:9">
      <c r="A24" s="18" t="s">
        <v>264</v>
      </c>
      <c r="B24" s="37">
        <v>0</v>
      </c>
      <c r="C24" s="37">
        <v>0</v>
      </c>
      <c r="D24" s="37">
        <v>0</v>
      </c>
      <c r="E24" s="37">
        <f t="shared" si="0"/>
        <v>0</v>
      </c>
      <c r="F24" s="37">
        <v>0</v>
      </c>
      <c r="G24" s="37">
        <v>0</v>
      </c>
      <c r="H24" s="37">
        <v>0</v>
      </c>
      <c r="I24" s="37">
        <f>+G24-H24</f>
        <v>0</v>
      </c>
    </row>
    <row r="25" spans="1:9">
      <c r="A25" s="18"/>
      <c r="B25" s="37"/>
      <c r="C25" s="37"/>
      <c r="D25" s="37"/>
      <c r="E25" s="37"/>
      <c r="F25" s="37"/>
      <c r="G25" s="37"/>
      <c r="H25" s="37"/>
      <c r="I25" s="37"/>
    </row>
    <row r="26" spans="1:9">
      <c r="A26" s="18" t="s">
        <v>265</v>
      </c>
      <c r="B26" s="37">
        <v>0</v>
      </c>
      <c r="C26" s="37">
        <v>0</v>
      </c>
      <c r="D26" s="37">
        <v>0</v>
      </c>
      <c r="E26" s="37">
        <f t="shared" si="0"/>
        <v>0</v>
      </c>
      <c r="F26" s="37">
        <v>0</v>
      </c>
      <c r="G26" s="37">
        <v>0</v>
      </c>
      <c r="H26" s="37">
        <v>0</v>
      </c>
      <c r="I26" s="37">
        <f>+G26-H26</f>
        <v>0</v>
      </c>
    </row>
    <row r="27" spans="1:9">
      <c r="A27" s="19" t="s">
        <v>1</v>
      </c>
      <c r="B27" s="46" t="s">
        <v>1</v>
      </c>
      <c r="C27" s="46"/>
      <c r="D27" s="46"/>
      <c r="E27" s="46"/>
      <c r="F27" s="46"/>
      <c r="G27" s="46"/>
      <c r="H27" s="46"/>
      <c r="I27" s="46"/>
    </row>
    <row r="28" spans="1:9">
      <c r="B28" s="48"/>
      <c r="C28" s="48"/>
      <c r="D28" s="48"/>
      <c r="E28" s="48"/>
      <c r="F28" s="48"/>
      <c r="G28" s="48"/>
      <c r="H28" s="48"/>
      <c r="I28" s="48"/>
    </row>
    <row r="29" spans="1:9">
      <c r="A29" s="8" t="s">
        <v>18</v>
      </c>
      <c r="B29" s="44">
        <f>SUM(B8:B27)</f>
        <v>33577236.630000003</v>
      </c>
      <c r="C29" s="44">
        <f>SUM(C8:C27)</f>
        <v>46423290.170000002</v>
      </c>
      <c r="D29" s="44">
        <f>SUM(D7:D27)</f>
        <v>34416667.545749992</v>
      </c>
      <c r="E29" s="44">
        <f>SUM(E7:E27)</f>
        <v>12006622.624250008</v>
      </c>
      <c r="F29" s="44">
        <f>SUM(F8:F27)</f>
        <v>110908705.37</v>
      </c>
      <c r="G29" s="44">
        <f>SUM(G8:G27)</f>
        <v>121984042.64</v>
      </c>
      <c r="H29" s="44">
        <f>SUM(H8:H27)</f>
        <v>113681423.00424999</v>
      </c>
      <c r="I29" s="44">
        <f>+G29-H29</f>
        <v>8302619.6357500106</v>
      </c>
    </row>
    <row r="30" spans="1:9">
      <c r="B30" s="48"/>
      <c r="C30" s="48"/>
      <c r="D30" s="48"/>
      <c r="E30" s="48"/>
      <c r="F30" s="48"/>
      <c r="G30" s="48"/>
      <c r="H30" s="48"/>
      <c r="I30" s="48"/>
    </row>
    <row r="31" spans="1:9">
      <c r="A31" s="151" t="s">
        <v>19</v>
      </c>
      <c r="B31" s="152"/>
      <c r="C31" s="152"/>
      <c r="D31" s="152"/>
      <c r="E31" s="152"/>
      <c r="F31" s="152"/>
      <c r="G31" s="152"/>
      <c r="H31" s="152"/>
      <c r="I31" s="153"/>
    </row>
    <row r="32" spans="1:9">
      <c r="A32" s="9"/>
      <c r="B32" s="10"/>
      <c r="C32" s="10"/>
      <c r="D32" s="10"/>
      <c r="E32" s="10"/>
      <c r="F32" s="10"/>
      <c r="G32" s="10"/>
      <c r="H32" s="10"/>
      <c r="I32" s="11"/>
    </row>
    <row r="33" spans="1:11">
      <c r="A33" s="12"/>
      <c r="B33" s="13"/>
      <c r="C33" s="13"/>
      <c r="D33" s="13"/>
      <c r="E33" s="13"/>
      <c r="F33" s="13"/>
      <c r="G33" s="13"/>
      <c r="H33" s="13"/>
      <c r="I33" s="14"/>
    </row>
    <row r="34" spans="1:11">
      <c r="A34" s="12"/>
      <c r="B34" s="13"/>
      <c r="C34" s="13"/>
      <c r="D34" s="13"/>
      <c r="E34" s="13"/>
      <c r="F34" s="13"/>
      <c r="G34" s="13"/>
      <c r="H34" s="13"/>
      <c r="I34" s="14"/>
    </row>
    <row r="35" spans="1:11">
      <c r="A35" s="12"/>
      <c r="B35" s="13"/>
      <c r="C35" s="13"/>
      <c r="D35" s="13"/>
      <c r="E35" s="13"/>
      <c r="F35" s="13"/>
      <c r="G35" s="13"/>
      <c r="H35" s="13"/>
      <c r="I35" s="14"/>
    </row>
    <row r="36" spans="1:11">
      <c r="A36" s="12"/>
      <c r="B36" s="13"/>
      <c r="C36" s="13"/>
      <c r="D36" s="13"/>
      <c r="E36" s="13"/>
      <c r="F36" s="13"/>
      <c r="G36" s="13"/>
      <c r="H36" s="13"/>
      <c r="I36" s="14"/>
    </row>
    <row r="37" spans="1:11">
      <c r="A37" s="12"/>
      <c r="B37" s="13"/>
      <c r="C37" s="13"/>
      <c r="D37" s="13"/>
      <c r="E37" s="13"/>
      <c r="F37" s="13"/>
      <c r="G37" s="13"/>
      <c r="H37" s="13"/>
      <c r="I37" s="14"/>
    </row>
    <row r="38" spans="1:11">
      <c r="A38" s="12"/>
      <c r="B38" s="13"/>
      <c r="C38" s="13"/>
      <c r="D38" s="13"/>
      <c r="E38" s="13"/>
      <c r="F38" s="13"/>
      <c r="G38" s="13"/>
      <c r="H38" s="13"/>
      <c r="I38" s="14"/>
    </row>
    <row r="39" spans="1:11">
      <c r="A39" s="15"/>
      <c r="B39" s="16"/>
      <c r="C39" s="16"/>
      <c r="D39" s="16"/>
      <c r="E39" s="16"/>
      <c r="F39" s="16"/>
      <c r="G39" s="16"/>
      <c r="H39" s="16"/>
      <c r="I39" s="17"/>
    </row>
    <row r="41" spans="1:11">
      <c r="I41" s="20" t="s">
        <v>42</v>
      </c>
      <c r="K41" s="20"/>
    </row>
    <row r="42" spans="1:11">
      <c r="I42" s="20"/>
      <c r="K42" s="20"/>
    </row>
    <row r="43" spans="1:11">
      <c r="I43" s="20"/>
      <c r="K43" s="20"/>
    </row>
  </sheetData>
  <mergeCells count="5">
    <mergeCell ref="A2:I2"/>
    <mergeCell ref="B4:E4"/>
    <mergeCell ref="F4:I4"/>
    <mergeCell ref="A31:I31"/>
    <mergeCell ref="A1:I1"/>
  </mergeCells>
  <phoneticPr fontId="0" type="noConversion"/>
  <printOptions horizontalCentered="1" verticalCentered="1"/>
  <pageMargins left="0.11811023622047245" right="0.23622047244094491" top="0.39370078740157483" bottom="0.39370078740157483" header="0" footer="0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+Impuestos!A1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28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29</v>
      </c>
      <c r="B8" s="37">
        <f>'INGRESOS REALE 2016'!T18</f>
        <v>0</v>
      </c>
      <c r="C8" s="37">
        <f>SUM('INGRESOS REALES 2017'!S18)</f>
        <v>0</v>
      </c>
      <c r="D8" s="37">
        <f>SUM(Pres.Aut.Ing.2017!T24)</f>
        <v>0</v>
      </c>
      <c r="E8" s="37">
        <f>+C8-D8</f>
        <v>0</v>
      </c>
      <c r="F8" s="37">
        <f>'INGRESOS REALE 2016'!U18</f>
        <v>0</v>
      </c>
      <c r="G8" s="37">
        <f>SUM('INGRESOS REALES 2017'!T18)</f>
        <v>0</v>
      </c>
      <c r="H8" s="37">
        <f>SUM(Pres.Aut.Ing.2017!U24)</f>
        <v>0</v>
      </c>
      <c r="I8" s="37">
        <f>+G8-H8</f>
        <v>0</v>
      </c>
    </row>
    <row r="9" spans="1:9">
      <c r="A9" s="18" t="s">
        <v>1</v>
      </c>
      <c r="B9" s="37"/>
      <c r="C9" s="37"/>
      <c r="D9" s="37"/>
      <c r="E9" s="37" t="s">
        <v>1</v>
      </c>
      <c r="F9" s="37"/>
      <c r="G9" s="37"/>
      <c r="H9" s="37"/>
      <c r="I9" s="37"/>
    </row>
    <row r="10" spans="1:9">
      <c r="A10" s="18" t="s">
        <v>30</v>
      </c>
      <c r="B10" s="37">
        <f>'INGRESOS REALE 2016'!T19</f>
        <v>0</v>
      </c>
      <c r="C10" s="37">
        <f>SUM('INGRESOS REALES 2017'!S19)</f>
        <v>0</v>
      </c>
      <c r="D10" s="37">
        <f>SUM(Pres.Aut.Ing.2017!T25)</f>
        <v>0</v>
      </c>
      <c r="E10" s="37">
        <f>+C10-D10</f>
        <v>0</v>
      </c>
      <c r="F10" s="37">
        <f>'INGRESOS REALE 2016'!U19</f>
        <v>0</v>
      </c>
      <c r="G10" s="37">
        <f>SUM('INGRESOS REALES 2017'!T19)</f>
        <v>0</v>
      </c>
      <c r="H10" s="37">
        <f>SUM(Pres.Aut.Ing.2017!U25)</f>
        <v>0</v>
      </c>
      <c r="I10" s="37">
        <f>+G10-H10</f>
        <v>0</v>
      </c>
    </row>
    <row r="11" spans="1:9">
      <c r="A11" s="18" t="s">
        <v>1</v>
      </c>
      <c r="B11" s="37"/>
      <c r="C11" s="37"/>
      <c r="D11" s="37"/>
      <c r="E11" s="37" t="s">
        <v>1</v>
      </c>
      <c r="F11" s="37"/>
      <c r="G11" s="37"/>
      <c r="H11" s="37"/>
      <c r="I11" s="37" t="s">
        <v>1</v>
      </c>
    </row>
    <row r="12" spans="1:9">
      <c r="A12" s="18" t="s">
        <v>31</v>
      </c>
      <c r="B12" s="37">
        <f>'INGRESOS REALE 2016'!T20</f>
        <v>8842298.9000000004</v>
      </c>
      <c r="C12" s="37">
        <f>SUM('INGRESOS REALES 2017'!S20)</f>
        <v>15463891.200000001</v>
      </c>
      <c r="D12" s="37">
        <f>SUM(Pres.Aut.Ing.2017!T26)</f>
        <v>9063356.3725000005</v>
      </c>
      <c r="E12" s="37">
        <f>+C12-D12</f>
        <v>6400534.8275000006</v>
      </c>
      <c r="F12" s="37">
        <f>'INGRESOS REALE 2016'!U20</f>
        <v>14297242.58</v>
      </c>
      <c r="G12" s="37">
        <f>SUM('INGRESOS REALES 2017'!T20)</f>
        <v>26871511.460000001</v>
      </c>
      <c r="H12" s="37">
        <f>SUM(Pres.Aut.Ing.2017!U26)</f>
        <v>14654673.6445</v>
      </c>
      <c r="I12" s="37">
        <f>+G12-H12</f>
        <v>12216837.8155</v>
      </c>
    </row>
    <row r="13" spans="1:9">
      <c r="A13" s="18" t="s">
        <v>1</v>
      </c>
      <c r="B13" s="37"/>
      <c r="C13" s="37"/>
      <c r="D13" s="37" t="s">
        <v>1</v>
      </c>
      <c r="E13" s="37" t="s">
        <v>1</v>
      </c>
      <c r="F13" s="37"/>
      <c r="G13" s="37"/>
      <c r="H13" s="37" t="s">
        <v>1</v>
      </c>
      <c r="I13" s="37" t="s">
        <v>1</v>
      </c>
    </row>
    <row r="14" spans="1:9">
      <c r="A14" s="18" t="s">
        <v>32</v>
      </c>
      <c r="B14" s="37">
        <f>'INGRESOS REALE 2016'!T21</f>
        <v>0</v>
      </c>
      <c r="C14" s="37">
        <f>SUM('INGRESOS REALES 2017'!S21)</f>
        <v>0</v>
      </c>
      <c r="D14" s="37">
        <f>SUM(Pres.Aut.Ing.2017!T27)</f>
        <v>0</v>
      </c>
      <c r="E14" s="37">
        <f>+C14-D14</f>
        <v>0</v>
      </c>
      <c r="F14" s="37">
        <f>'INGRESOS REALE 2016'!U21</f>
        <v>0</v>
      </c>
      <c r="G14" s="37">
        <f>SUM('INGRESOS REALES 2017'!T21)</f>
        <v>0</v>
      </c>
      <c r="H14" s="37">
        <f>SUM(Pres.Aut.Ing.2017!U27)</f>
        <v>0</v>
      </c>
      <c r="I14" s="37">
        <f>+G14-H14</f>
        <v>0</v>
      </c>
    </row>
    <row r="15" spans="1:9">
      <c r="A15" s="18" t="s">
        <v>1</v>
      </c>
      <c r="B15" s="37"/>
      <c r="C15" s="37"/>
      <c r="D15" s="37" t="s">
        <v>1</v>
      </c>
      <c r="E15" s="37" t="s">
        <v>1</v>
      </c>
      <c r="F15" s="37"/>
      <c r="G15" s="37"/>
      <c r="H15" s="37" t="s">
        <v>1</v>
      </c>
      <c r="I15" s="37" t="s">
        <v>1</v>
      </c>
    </row>
    <row r="16" spans="1:9">
      <c r="A16" s="18" t="s">
        <v>33</v>
      </c>
      <c r="B16" s="37">
        <f>'INGRESOS REALE 2016'!T22</f>
        <v>741790.14999999991</v>
      </c>
      <c r="C16" s="37">
        <f>SUM('INGRESOS REALES 2017'!S22)</f>
        <v>391174.75999999995</v>
      </c>
      <c r="D16" s="37">
        <f>SUM(Pres.Aut.Ing.2017!T28)</f>
        <v>760334.90374999994</v>
      </c>
      <c r="E16" s="37">
        <f>+C16-D16</f>
        <v>-369160.14374999999</v>
      </c>
      <c r="F16" s="37">
        <f>'INGRESOS REALE 2016'!U22</f>
        <v>2469017.8899999997</v>
      </c>
      <c r="G16" s="37">
        <f>SUM('INGRESOS REALES 2017'!T22)</f>
        <v>5452440.2899999991</v>
      </c>
      <c r="H16" s="37">
        <f>SUM(Pres.Aut.Ing.2017!U28)</f>
        <v>2530743.3372499999</v>
      </c>
      <c r="I16" s="37">
        <f>+G16-H16</f>
        <v>2921696.9527499992</v>
      </c>
    </row>
    <row r="17" spans="1:9">
      <c r="A17" s="18" t="s">
        <v>1</v>
      </c>
      <c r="B17" s="37"/>
      <c r="C17" s="37"/>
      <c r="D17" s="37" t="s">
        <v>1</v>
      </c>
      <c r="E17" s="37" t="s">
        <v>1</v>
      </c>
      <c r="F17" s="37"/>
      <c r="G17" s="37"/>
      <c r="H17" s="37" t="s">
        <v>1</v>
      </c>
      <c r="I17" s="37" t="s">
        <v>1</v>
      </c>
    </row>
    <row r="18" spans="1:9">
      <c r="A18" s="18" t="s">
        <v>34</v>
      </c>
      <c r="B18" s="37"/>
      <c r="C18" s="37" t="s">
        <v>1</v>
      </c>
      <c r="D18" s="37" t="s">
        <v>1</v>
      </c>
      <c r="E18" s="37" t="s">
        <v>1</v>
      </c>
      <c r="F18" s="37"/>
      <c r="G18" s="37"/>
      <c r="H18" s="37" t="s">
        <v>1</v>
      </c>
      <c r="I18" s="37" t="s">
        <v>1</v>
      </c>
    </row>
    <row r="19" spans="1:9">
      <c r="A19" s="18" t="s">
        <v>35</v>
      </c>
      <c r="B19" s="37">
        <v>0</v>
      </c>
      <c r="C19" s="37">
        <f>SUM('INGRESOS REALES 2017'!S23)</f>
        <v>0</v>
      </c>
      <c r="D19" s="37">
        <f>SUM(Pres.Aut.Ing.2017!T29)</f>
        <v>0</v>
      </c>
      <c r="E19" s="37">
        <f>+C19-D19</f>
        <v>0</v>
      </c>
      <c r="F19" s="37">
        <f>'INGRESOS REALE 2016'!U23</f>
        <v>171967.11</v>
      </c>
      <c r="G19" s="37">
        <f>SUM('INGRESOS REALES 2017'!T23)</f>
        <v>0</v>
      </c>
      <c r="H19" s="37">
        <f>SUM(Pres.Aut.Ing.2017!U29)</f>
        <v>0</v>
      </c>
      <c r="I19" s="37">
        <f>+G19-H19</f>
        <v>0</v>
      </c>
    </row>
    <row r="20" spans="1:9">
      <c r="A20" s="18" t="s">
        <v>1</v>
      </c>
      <c r="B20" s="37"/>
      <c r="C20" s="37"/>
      <c r="D20" s="37" t="s">
        <v>1</v>
      </c>
      <c r="E20" s="37" t="s">
        <v>1</v>
      </c>
      <c r="F20" s="37"/>
      <c r="G20" s="37"/>
      <c r="H20" s="37" t="s">
        <v>1</v>
      </c>
      <c r="I20" s="37" t="s">
        <v>1</v>
      </c>
    </row>
    <row r="21" spans="1:9">
      <c r="A21" s="18" t="s">
        <v>36</v>
      </c>
      <c r="B21" s="37">
        <f>'INGRESOS REALE 2016'!T23</f>
        <v>96651.17</v>
      </c>
      <c r="C21" s="37">
        <f>SUM('INGRESOS REALES 2017'!S24)</f>
        <v>573855.5</v>
      </c>
      <c r="D21" s="37">
        <f>SUM(Pres.Aut.Ing.2017!T30)</f>
        <v>99067.449249999991</v>
      </c>
      <c r="E21" s="37">
        <f>+C21-D21</f>
        <v>474788.05074999999</v>
      </c>
      <c r="F21" s="37">
        <f>'INGRESOS REALE 2016'!U24</f>
        <v>1308081.7100000002</v>
      </c>
      <c r="G21" s="37">
        <f>SUM('INGRESOS REALES 2017'!T24)</f>
        <v>641192.71</v>
      </c>
      <c r="H21" s="37">
        <f>SUM(Pres.Aut.Ing.2017!U30)</f>
        <v>176266.28774999999</v>
      </c>
      <c r="I21" s="37">
        <f>+G21-H21</f>
        <v>464926.42224999995</v>
      </c>
    </row>
    <row r="22" spans="1:9">
      <c r="A22" s="18"/>
      <c r="B22" s="37"/>
      <c r="C22" s="37"/>
      <c r="D22" s="37"/>
      <c r="E22" s="37" t="s">
        <v>1</v>
      </c>
      <c r="F22" s="37"/>
      <c r="G22" s="37"/>
      <c r="H22" s="37"/>
      <c r="I22" s="37" t="s">
        <v>1</v>
      </c>
    </row>
    <row r="23" spans="1:9">
      <c r="A23" s="18" t="s">
        <v>37</v>
      </c>
      <c r="B23" s="37">
        <f>'INGRESOS REALE 2016'!T24</f>
        <v>877034.37000000011</v>
      </c>
      <c r="C23" s="37">
        <f>SUM('INGRESOS REALES 2017'!S25)</f>
        <v>211307.18</v>
      </c>
      <c r="D23" s="37">
        <f>SUM(Pres.Aut.Ing.2017!T31)</f>
        <v>898960.22924999986</v>
      </c>
      <c r="E23" s="37">
        <f>+C23-D23</f>
        <v>-687653.04924999992</v>
      </c>
      <c r="F23" s="37">
        <f>'INGRESOS REALE 2016'!U25</f>
        <v>0</v>
      </c>
      <c r="G23" s="37">
        <f>SUM('INGRESOS REALES 2017'!T25)</f>
        <v>678292.72</v>
      </c>
      <c r="H23" s="37">
        <f>SUM(Pres.Aut.Ing.2017!U31)</f>
        <v>1340783.75275</v>
      </c>
      <c r="I23" s="37">
        <f>+G23-H23</f>
        <v>-662491.03275000001</v>
      </c>
    </row>
    <row r="24" spans="1:9">
      <c r="A24" s="18"/>
      <c r="B24" s="37"/>
      <c r="C24" s="37"/>
      <c r="D24" s="37"/>
      <c r="E24" s="37" t="s">
        <v>1</v>
      </c>
      <c r="F24" s="37"/>
      <c r="G24" s="37"/>
      <c r="H24" s="37"/>
      <c r="I24" s="37" t="s">
        <v>1</v>
      </c>
    </row>
    <row r="25" spans="1:9">
      <c r="A25" s="18" t="s">
        <v>38</v>
      </c>
      <c r="B25" s="37">
        <f>'INGRESOS REALE 2016'!T26</f>
        <v>474410.78</v>
      </c>
      <c r="C25" s="37">
        <f>SUM('INGRESOS REALES 2017'!S26)</f>
        <v>0</v>
      </c>
      <c r="D25" s="37">
        <f>SUM(Pres.Aut.Ing.2017!T32)</f>
        <v>486271.04950000002</v>
      </c>
      <c r="E25" s="37">
        <f>+C25-D25</f>
        <v>-486271.04950000002</v>
      </c>
      <c r="F25" s="37">
        <f>'INGRESOS REALE 2016'!U26</f>
        <v>1886653.82</v>
      </c>
      <c r="G25" s="37">
        <f>SUM('INGRESOS REALES 2017'!T26)</f>
        <v>1661</v>
      </c>
      <c r="H25" s="37">
        <f>SUM(Pres.Aut.Ing.2017!U32)</f>
        <v>1933820.1654999999</v>
      </c>
      <c r="I25" s="37">
        <f>+G25-H25</f>
        <v>-1932159.1654999999</v>
      </c>
    </row>
    <row r="26" spans="1:9">
      <c r="A26" s="18"/>
      <c r="B26" s="37"/>
      <c r="C26" s="37"/>
      <c r="D26" s="37"/>
      <c r="E26" s="37" t="s">
        <v>1</v>
      </c>
      <c r="F26" s="37"/>
      <c r="G26" s="37"/>
      <c r="H26" s="37"/>
      <c r="I26" s="37" t="s">
        <v>1</v>
      </c>
    </row>
    <row r="27" spans="1:9">
      <c r="A27" s="18" t="s">
        <v>39</v>
      </c>
      <c r="B27" s="37">
        <f>'INGRESOS REALE 2016'!T27</f>
        <v>181787.32</v>
      </c>
      <c r="C27" s="37">
        <f>SUM('INGRESOS REALES 2017'!S27)</f>
        <v>201198.3</v>
      </c>
      <c r="D27" s="37">
        <f>SUM(Pres.Aut.Ing.2017!T33)</f>
        <v>186332.003</v>
      </c>
      <c r="E27" s="37">
        <f>+C27-D27</f>
        <v>14866.296999999991</v>
      </c>
      <c r="F27" s="37">
        <f>'INGRESOS REALE 2016'!U27</f>
        <v>445192</v>
      </c>
      <c r="G27" s="37">
        <f>SUM('INGRESOS REALES 2017'!T27)</f>
        <v>1440430.4200000002</v>
      </c>
      <c r="H27" s="37">
        <f>SUM(Pres.Aut.Ing.2017!U33)</f>
        <v>456321.79999999993</v>
      </c>
      <c r="I27" s="37">
        <f>+G27-H27</f>
        <v>984108.62000000023</v>
      </c>
    </row>
    <row r="28" spans="1:9">
      <c r="A28" s="18"/>
      <c r="B28" s="37"/>
      <c r="C28" s="37"/>
      <c r="D28" s="37"/>
      <c r="E28" s="37" t="s">
        <v>1</v>
      </c>
      <c r="F28" s="37"/>
      <c r="G28" s="37"/>
      <c r="H28" s="37"/>
      <c r="I28" s="37" t="s">
        <v>1</v>
      </c>
    </row>
    <row r="29" spans="1:9">
      <c r="A29" s="18" t="s">
        <v>40</v>
      </c>
      <c r="B29" s="37">
        <f>'INGRESOS REALE 2016'!T28</f>
        <v>0</v>
      </c>
      <c r="C29" s="37">
        <f>SUM('INGRESOS REALES 2017'!S28)</f>
        <v>267806.55</v>
      </c>
      <c r="D29" s="37">
        <f>SUM(Pres.Aut.Ing.2017!T34)</f>
        <v>576413.05499999993</v>
      </c>
      <c r="E29" s="37">
        <f>+C29-D29</f>
        <v>-308606.50499999995</v>
      </c>
      <c r="F29" s="37">
        <f>'INGRESOS REALE 2016'!U28</f>
        <v>0</v>
      </c>
      <c r="G29" s="37">
        <f>SUM('INGRESOS REALES 2017'!T28)</f>
        <v>777762.03</v>
      </c>
      <c r="H29" s="37">
        <f>SUM(Pres.Aut.Ing.2017!U34)</f>
        <v>1145288.0549999997</v>
      </c>
      <c r="I29" s="37">
        <f>+G29-H29</f>
        <v>-367526.02499999967</v>
      </c>
    </row>
    <row r="30" spans="1:9">
      <c r="A30" s="18"/>
      <c r="B30" s="37"/>
      <c r="C30" s="37"/>
      <c r="D30" s="37"/>
      <c r="E30" s="37" t="s">
        <v>1</v>
      </c>
      <c r="F30" s="37"/>
      <c r="G30" s="37"/>
      <c r="H30" s="37"/>
      <c r="I30" s="37" t="s">
        <v>1</v>
      </c>
    </row>
    <row r="31" spans="1:9">
      <c r="A31" s="18" t="s">
        <v>419</v>
      </c>
      <c r="B31" s="37">
        <f>'INGRESOS REALE 2016'!T29</f>
        <v>0</v>
      </c>
      <c r="C31" s="37">
        <f>SUM('INGRESOS REALES 2017'!S29)</f>
        <v>0</v>
      </c>
      <c r="D31" s="37">
        <f>SUM(Pres.Aut.Ing.2017!T35)</f>
        <v>28687.986999999997</v>
      </c>
      <c r="E31" s="37">
        <f>+C31-D31</f>
        <v>-28687.986999999997</v>
      </c>
      <c r="F31" s="37">
        <f>'INGRESOS REALE 2016'!U29</f>
        <v>0</v>
      </c>
      <c r="G31" s="37">
        <f>SUM('INGRESOS REALES 2017'!T29)</f>
        <v>0</v>
      </c>
      <c r="H31" s="37">
        <f>SUM(Pres.Aut.Ing.2017!U35)</f>
        <v>48298.16399999999</v>
      </c>
      <c r="I31" s="37">
        <f>+G31-H31</f>
        <v>-48298.16399999999</v>
      </c>
    </row>
    <row r="32" spans="1:9">
      <c r="A32" s="18" t="s">
        <v>1</v>
      </c>
      <c r="B32" s="37"/>
      <c r="C32" s="37"/>
      <c r="D32" s="37"/>
      <c r="E32" s="37" t="s">
        <v>1</v>
      </c>
      <c r="F32" s="37"/>
      <c r="G32" s="37"/>
      <c r="H32" s="37"/>
      <c r="I32" s="37" t="s">
        <v>1</v>
      </c>
    </row>
    <row r="33" spans="1:9">
      <c r="A33" s="18" t="s">
        <v>420</v>
      </c>
      <c r="B33" s="37">
        <f>'INGRESOS REALE 2016'!T30</f>
        <v>27988.28</v>
      </c>
      <c r="C33" s="37">
        <f>SUM('INGRESOS REALES 2017'!S31)</f>
        <v>23157</v>
      </c>
      <c r="D33" s="37">
        <f>SUM(Pres.Aut.Ing.2017!T36)</f>
        <v>0</v>
      </c>
      <c r="E33" s="37">
        <f>+C33-D33</f>
        <v>23157</v>
      </c>
      <c r="F33" s="37">
        <f>'INGRESOS REALE 2016'!U30</f>
        <v>47120.159999999996</v>
      </c>
      <c r="G33" s="37">
        <f>SUM('INGRESOS REALES 2017'!T31)</f>
        <v>50981</v>
      </c>
      <c r="H33" s="37">
        <f>SUM(Pres.Aut.Ing.2017!U36)</f>
        <v>0</v>
      </c>
      <c r="I33" s="37">
        <f>+G33-H33</f>
        <v>50981</v>
      </c>
    </row>
    <row r="34" spans="1:9">
      <c r="A34" s="19" t="s">
        <v>1</v>
      </c>
      <c r="B34" s="46"/>
      <c r="C34" s="46"/>
      <c r="D34" s="46"/>
      <c r="E34" s="46" t="s">
        <v>1</v>
      </c>
      <c r="F34" s="46"/>
      <c r="G34" s="46"/>
      <c r="H34" s="46"/>
      <c r="I34" s="46"/>
    </row>
    <row r="35" spans="1:9">
      <c r="B35" s="48"/>
      <c r="C35" s="48"/>
      <c r="D35" s="48"/>
      <c r="E35" s="48"/>
      <c r="F35" s="48"/>
      <c r="G35" s="48"/>
      <c r="H35" s="48"/>
      <c r="I35" s="48"/>
    </row>
    <row r="36" spans="1:9">
      <c r="A36" s="8" t="s">
        <v>18</v>
      </c>
      <c r="B36" s="44">
        <f>SUM(B8:B34)</f>
        <v>11241960.969999999</v>
      </c>
      <c r="C36" s="44">
        <f>SUM(C8:C34)</f>
        <v>17132390.490000002</v>
      </c>
      <c r="D36" s="44">
        <f>SUM(D8:D34)</f>
        <v>12099423.049250001</v>
      </c>
      <c r="E36" s="44">
        <f>+C36-D36</f>
        <v>5032967.440750001</v>
      </c>
      <c r="F36" s="44">
        <f>SUM(F8:F34)</f>
        <v>20625275.27</v>
      </c>
      <c r="G36" s="44">
        <f>SUM(G8:G34)</f>
        <v>35914271.630000003</v>
      </c>
      <c r="H36" s="44">
        <f>SUM(H8:H34)</f>
        <v>22286195.206749998</v>
      </c>
      <c r="I36" s="44">
        <f>SUM(I8:I34)</f>
        <v>13628076.423250001</v>
      </c>
    </row>
    <row r="37" spans="1:9">
      <c r="B37" s="48"/>
      <c r="C37" s="48"/>
      <c r="D37" s="48"/>
      <c r="E37" s="48"/>
      <c r="F37" s="48"/>
      <c r="G37" s="48"/>
      <c r="H37" s="48"/>
      <c r="I37" s="48"/>
    </row>
    <row r="38" spans="1:9">
      <c r="A38" s="151" t="s">
        <v>19</v>
      </c>
      <c r="B38" s="152"/>
      <c r="C38" s="152"/>
      <c r="D38" s="152"/>
      <c r="E38" s="152"/>
      <c r="F38" s="152"/>
      <c r="G38" s="152"/>
      <c r="H38" s="152"/>
      <c r="I38" s="153"/>
    </row>
    <row r="39" spans="1:9">
      <c r="A39" s="9"/>
      <c r="B39" s="10"/>
      <c r="C39" s="10"/>
      <c r="D39" s="10"/>
      <c r="E39" s="10"/>
      <c r="F39" s="10"/>
      <c r="G39" s="10"/>
      <c r="H39" s="10"/>
      <c r="I39" s="11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21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5"/>
      <c r="B43" s="16"/>
      <c r="C43" s="16"/>
      <c r="D43" s="16"/>
      <c r="E43" s="16"/>
      <c r="F43" s="16"/>
      <c r="G43" s="16"/>
      <c r="H43" s="16"/>
      <c r="I43" s="17"/>
    </row>
    <row r="45" spans="1:9">
      <c r="I45" s="20" t="s">
        <v>42</v>
      </c>
    </row>
    <row r="46" spans="1:9">
      <c r="I46" s="20"/>
    </row>
    <row r="47" spans="1:9">
      <c r="I47" s="20"/>
    </row>
  </sheetData>
  <mergeCells count="5">
    <mergeCell ref="A2:I2"/>
    <mergeCell ref="B4:E4"/>
    <mergeCell ref="F4:I4"/>
    <mergeCell ref="A38:I38"/>
    <mergeCell ref="A1:I1"/>
  </mergeCells>
  <phoneticPr fontId="0" type="noConversion"/>
  <pageMargins left="0.55000000000000004" right="0.11811023622047245" top="0.39370078740157483" bottom="0.31496062992125984" header="0" footer="0"/>
  <pageSetup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+Derechos!A1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43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/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44</v>
      </c>
      <c r="B8" s="26">
        <f>'INGRESOS REALE 2016'!T33</f>
        <v>0</v>
      </c>
      <c r="C8" s="23">
        <f>SUM('INGRESOS REALES 2017'!S34)</f>
        <v>0</v>
      </c>
      <c r="D8" s="28">
        <f>SUM(Pres.Aut.Ing.2017!T39)</f>
        <v>0</v>
      </c>
      <c r="E8" s="26">
        <f>C8-D8</f>
        <v>0</v>
      </c>
      <c r="F8" s="26">
        <f>'INGRESOS REALE 2016'!U33</f>
        <v>0</v>
      </c>
      <c r="G8" s="23">
        <f>SUM('INGRESOS REALES 2017'!T34)</f>
        <v>0</v>
      </c>
      <c r="H8" s="28">
        <f>SUM(Pres.Aut.Ing.2017!U39)</f>
        <v>0</v>
      </c>
      <c r="I8" s="23">
        <f>+G8-H8</f>
        <v>0</v>
      </c>
    </row>
    <row r="9" spans="1:9">
      <c r="A9" s="15" t="s">
        <v>1</v>
      </c>
      <c r="B9" s="15"/>
      <c r="C9" s="19"/>
      <c r="D9" s="16"/>
      <c r="E9" s="15"/>
      <c r="F9" s="15"/>
      <c r="G9" s="15"/>
      <c r="H9" s="15"/>
      <c r="I9" s="19"/>
    </row>
    <row r="11" spans="1:9">
      <c r="A11" s="8" t="s">
        <v>18</v>
      </c>
      <c r="B11" s="24">
        <f t="shared" ref="B11:I11" si="0">SUM(B8:B9)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>
      <c r="A13" s="151" t="s">
        <v>19</v>
      </c>
      <c r="B13" s="152"/>
      <c r="C13" s="152"/>
      <c r="D13" s="152"/>
      <c r="E13" s="152"/>
      <c r="F13" s="152"/>
      <c r="G13" s="152"/>
      <c r="H13" s="152"/>
      <c r="I13" s="153"/>
    </row>
    <row r="14" spans="1:9">
      <c r="A14" s="9"/>
      <c r="B14" s="10"/>
      <c r="C14" s="10"/>
      <c r="D14" s="10"/>
      <c r="E14" s="10"/>
      <c r="F14" s="10"/>
      <c r="G14" s="10"/>
      <c r="H14" s="10"/>
      <c r="I14" s="11"/>
    </row>
    <row r="15" spans="1:9">
      <c r="A15" s="12"/>
      <c r="B15" s="13"/>
      <c r="C15" s="13"/>
      <c r="D15" s="13"/>
      <c r="E15" s="13"/>
      <c r="F15" s="13"/>
      <c r="G15" s="13"/>
      <c r="H15" s="13"/>
      <c r="I15" s="14"/>
    </row>
    <row r="16" spans="1:9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15748031496062992" top="0.39370078740157483" bottom="0.35433070866141736" header="0" footer="0"/>
  <pageSetup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activeCell="C27" sqref="C27"/>
    </sheetView>
  </sheetViews>
  <sheetFormatPr baseColWidth="10" defaultRowHeight="12.75"/>
  <cols>
    <col min="1" max="1" width="52.5703125" customWidth="1"/>
    <col min="2" max="9" width="12.85546875" customWidth="1"/>
  </cols>
  <sheetData>
    <row r="1" spans="1:9">
      <c r="A1" s="154" t="str">
        <f>+'Nvs Fraccs.'!A1:I1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45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/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282</v>
      </c>
      <c r="B8" s="39">
        <f>'INGRESOS REALE 2016'!T37</f>
        <v>72517.36</v>
      </c>
      <c r="C8" s="37">
        <f>SUM('INGRESOS REALES 2017'!S38)</f>
        <v>0</v>
      </c>
      <c r="D8" s="38">
        <f>SUM(Pres.Aut.Ing.2017!T43)</f>
        <v>74330.293999999994</v>
      </c>
      <c r="E8" s="39">
        <f>C8-D8</f>
        <v>-74330.293999999994</v>
      </c>
      <c r="F8" s="39">
        <f>'INGRESOS REALE 2016'!U37</f>
        <v>114598</v>
      </c>
      <c r="G8" s="37">
        <f>SUM('INGRESOS REALES 2017'!T38)</f>
        <v>0</v>
      </c>
      <c r="H8" s="38">
        <f>SUM(Pres.Aut.Ing.2017!U43)</f>
        <v>117462.94999999998</v>
      </c>
      <c r="I8" s="37">
        <f>G8-H8</f>
        <v>-117462.94999999998</v>
      </c>
    </row>
    <row r="9" spans="1:9">
      <c r="A9" s="12" t="s">
        <v>1</v>
      </c>
      <c r="B9" s="39"/>
      <c r="C9" s="37"/>
      <c r="D9" s="38"/>
      <c r="E9" s="39"/>
      <c r="F9" s="39"/>
      <c r="G9" s="37"/>
      <c r="H9" s="39"/>
      <c r="I9" s="37"/>
    </row>
    <row r="10" spans="1:9">
      <c r="A10" s="12" t="s">
        <v>46</v>
      </c>
      <c r="B10" s="37">
        <f>'INGRESOS REALE 2016'!T38</f>
        <v>1781317</v>
      </c>
      <c r="C10" s="62">
        <f>SUM('INGRESOS REALES 2017'!S39)</f>
        <v>1816690</v>
      </c>
      <c r="D10" s="38">
        <f>SUM(Pres.Aut.Ing.2017!T44)</f>
        <v>1625849.9280000001</v>
      </c>
      <c r="E10" s="39">
        <f>C10-D10</f>
        <v>190840.07199999993</v>
      </c>
      <c r="F10" s="37">
        <f>'INGRESOS REALE 2016'!U38</f>
        <v>1795007</v>
      </c>
      <c r="G10" s="62">
        <f>SUM('INGRESOS REALES 2017'!T39)</f>
        <v>1835260</v>
      </c>
      <c r="H10" s="38">
        <f>SUM(Pres.Aut.Ing.2017!U44)</f>
        <v>1639882.1780000001</v>
      </c>
      <c r="I10" s="37">
        <f>G10-H10</f>
        <v>195377.82199999993</v>
      </c>
    </row>
    <row r="11" spans="1:9">
      <c r="A11" s="12" t="s">
        <v>1</v>
      </c>
      <c r="B11" s="39"/>
      <c r="C11" s="37"/>
      <c r="D11" s="38"/>
      <c r="E11" s="37" t="s">
        <v>1</v>
      </c>
      <c r="F11" s="38"/>
      <c r="G11" s="37"/>
      <c r="H11" s="39"/>
      <c r="I11" s="37" t="s">
        <v>1</v>
      </c>
    </row>
    <row r="12" spans="1:9">
      <c r="A12" s="12" t="s">
        <v>47</v>
      </c>
      <c r="B12" s="37">
        <f>'INGRESOS REALE 2016'!T39</f>
        <v>0</v>
      </c>
      <c r="C12" s="37">
        <f>SUM('INGRESOS REALES 2017'!S40)</f>
        <v>0</v>
      </c>
      <c r="D12" s="38">
        <f>SUM(Pres.Aut.Ing.2017!T45)</f>
        <v>0</v>
      </c>
      <c r="E12" s="37">
        <f>C12-D12</f>
        <v>0</v>
      </c>
      <c r="F12" s="37">
        <f>'INGRESOS REALE 2016'!U39</f>
        <v>0</v>
      </c>
      <c r="G12" s="37">
        <f>SUM('INGRESOS REALES 2017'!T40)</f>
        <v>0</v>
      </c>
      <c r="H12" s="38">
        <f>SUM(Pres.Aut.Ing.2017!U45)</f>
        <v>0</v>
      </c>
      <c r="I12" s="37">
        <f>G12-H12</f>
        <v>0</v>
      </c>
    </row>
    <row r="13" spans="1:9">
      <c r="A13" s="12"/>
      <c r="B13" s="39"/>
      <c r="C13" s="37"/>
      <c r="D13" s="38" t="s">
        <v>1</v>
      </c>
      <c r="E13" s="37" t="s">
        <v>1</v>
      </c>
      <c r="F13" s="38"/>
      <c r="G13" s="37"/>
      <c r="H13" s="38" t="s">
        <v>1</v>
      </c>
      <c r="I13" s="37" t="s">
        <v>1</v>
      </c>
    </row>
    <row r="14" spans="1:9">
      <c r="A14" s="12" t="s">
        <v>286</v>
      </c>
      <c r="B14" s="39"/>
      <c r="C14" s="37" t="s">
        <v>1</v>
      </c>
      <c r="D14" s="38" t="s">
        <v>1</v>
      </c>
      <c r="E14" s="37" t="s">
        <v>1</v>
      </c>
      <c r="F14" s="38"/>
      <c r="G14" s="37" t="s">
        <v>1</v>
      </c>
      <c r="H14" s="38" t="s">
        <v>1</v>
      </c>
      <c r="I14" s="37" t="s">
        <v>1</v>
      </c>
    </row>
    <row r="15" spans="1:9">
      <c r="A15" s="12" t="s">
        <v>287</v>
      </c>
      <c r="B15" s="37">
        <f>'INGRESOS REALE 2016'!T40</f>
        <v>0</v>
      </c>
      <c r="C15" s="37">
        <f>SUM('INGRESOS REALES 2017'!S41)</f>
        <v>0</v>
      </c>
      <c r="D15" s="38">
        <f>SUM(Pres.Aut.Ing.2017!T46)</f>
        <v>0</v>
      </c>
      <c r="E15" s="37">
        <f>C15-D15</f>
        <v>0</v>
      </c>
      <c r="F15" s="37">
        <f>'INGRESOS REALE 2016'!U40</f>
        <v>0</v>
      </c>
      <c r="G15" s="37">
        <f>SUM('INGRESOS REALES 2017'!T41)</f>
        <v>0</v>
      </c>
      <c r="H15" s="38">
        <f>SUM(Pres.Aut.Ing.2017!U46)</f>
        <v>0</v>
      </c>
      <c r="I15" s="37">
        <f>G15-H15</f>
        <v>0</v>
      </c>
    </row>
    <row r="16" spans="1:9">
      <c r="A16" s="12"/>
      <c r="B16" s="39"/>
      <c r="C16" s="37" t="s">
        <v>1</v>
      </c>
      <c r="D16" s="38" t="s">
        <v>1</v>
      </c>
      <c r="E16" s="37" t="s">
        <v>1</v>
      </c>
      <c r="F16" s="37"/>
      <c r="G16" s="37" t="s">
        <v>1</v>
      </c>
      <c r="H16" s="38" t="s">
        <v>1</v>
      </c>
      <c r="I16" s="37" t="s">
        <v>1</v>
      </c>
    </row>
    <row r="17" spans="1:9">
      <c r="A17" s="12" t="s">
        <v>48</v>
      </c>
      <c r="B17" s="37">
        <f>'INGRESOS REALE 2016'!T41</f>
        <v>0</v>
      </c>
      <c r="C17" s="37">
        <f>SUM('INGRESOS REALES 2017'!S42)</f>
        <v>0</v>
      </c>
      <c r="D17" s="38">
        <f>SUM(Pres.Aut.Ing.2017!T47)</f>
        <v>0</v>
      </c>
      <c r="E17" s="37">
        <f>C17-D17</f>
        <v>0</v>
      </c>
      <c r="F17" s="37">
        <f>'INGRESOS REALE 2016'!U41</f>
        <v>0</v>
      </c>
      <c r="G17" s="37">
        <f>SUM('INGRESOS REALES 2017'!T42)</f>
        <v>0</v>
      </c>
      <c r="H17" s="38">
        <f>SUM(Pres.Aut.Ing.2017!U47)</f>
        <v>0</v>
      </c>
      <c r="I17" s="37">
        <f>G17-H17</f>
        <v>0</v>
      </c>
    </row>
    <row r="18" spans="1:9">
      <c r="A18" s="12"/>
      <c r="B18" s="39"/>
      <c r="C18" s="37"/>
      <c r="D18" s="38" t="s">
        <v>1</v>
      </c>
      <c r="E18" s="37" t="s">
        <v>1</v>
      </c>
      <c r="F18" s="37"/>
      <c r="G18" s="37"/>
      <c r="H18" s="38" t="s">
        <v>1</v>
      </c>
      <c r="I18" s="37" t="s">
        <v>1</v>
      </c>
    </row>
    <row r="19" spans="1:9">
      <c r="A19" s="12" t="s">
        <v>288</v>
      </c>
      <c r="B19" s="37">
        <f>'INGRESOS REALE 2016'!T42</f>
        <v>0</v>
      </c>
      <c r="C19" s="37">
        <f>SUM('INGRESOS REALES 2017'!S43)</f>
        <v>0</v>
      </c>
      <c r="D19" s="38">
        <f>SUM(Pres.Aut.Ing.2017!T48)</f>
        <v>0</v>
      </c>
      <c r="E19" s="37">
        <f>C19-D19</f>
        <v>0</v>
      </c>
      <c r="F19" s="37">
        <f>'INGRESOS REALE 2016'!U42</f>
        <v>0</v>
      </c>
      <c r="G19" s="37">
        <f>SUM('INGRESOS REALES 2017'!T43)</f>
        <v>0</v>
      </c>
      <c r="H19" s="38">
        <f>SUM(Pres.Aut.Ing.2017!U48)</f>
        <v>0</v>
      </c>
      <c r="I19" s="37">
        <f>G19-H19</f>
        <v>0</v>
      </c>
    </row>
    <row r="20" spans="1:9">
      <c r="A20" s="12"/>
      <c r="B20" s="39"/>
      <c r="C20" s="37"/>
      <c r="D20" s="38" t="s">
        <v>1</v>
      </c>
      <c r="E20" s="37" t="s">
        <v>1</v>
      </c>
      <c r="F20" s="37"/>
      <c r="G20" s="37"/>
      <c r="H20" s="38" t="s">
        <v>1</v>
      </c>
      <c r="I20" s="37" t="s">
        <v>1</v>
      </c>
    </row>
    <row r="21" spans="1:9">
      <c r="A21" s="12" t="s">
        <v>132</v>
      </c>
      <c r="B21" s="37">
        <f>'INGRESOS REALE 2016'!T43</f>
        <v>0</v>
      </c>
      <c r="C21" s="37">
        <f>SUM('INGRESOS REALES 2017'!S44)</f>
        <v>0</v>
      </c>
      <c r="D21" s="38">
        <f>SUM(Pres.Aut.Ing.2017!T49)</f>
        <v>0</v>
      </c>
      <c r="E21" s="37">
        <f>C21-D21</f>
        <v>0</v>
      </c>
      <c r="F21" s="37">
        <f>'INGRESOS REALE 2016'!U43</f>
        <v>0</v>
      </c>
      <c r="G21" s="37">
        <f>SUM('INGRESOS REALES 2017'!T44)</f>
        <v>0</v>
      </c>
      <c r="H21" s="38">
        <f>SUM(Pres.Aut.Ing.2017!U49)</f>
        <v>0</v>
      </c>
      <c r="I21" s="37">
        <f>G21-H21</f>
        <v>0</v>
      </c>
    </row>
    <row r="22" spans="1:9">
      <c r="A22" s="12"/>
      <c r="B22" s="39" t="s">
        <v>1</v>
      </c>
      <c r="C22" s="37"/>
      <c r="D22" s="38" t="s">
        <v>1</v>
      </c>
      <c r="E22" s="37" t="s">
        <v>1</v>
      </c>
      <c r="F22" s="37"/>
      <c r="G22" s="37"/>
      <c r="H22" s="38" t="s">
        <v>1</v>
      </c>
      <c r="I22" s="37" t="s">
        <v>1</v>
      </c>
    </row>
    <row r="23" spans="1:9">
      <c r="A23" s="12" t="s">
        <v>289</v>
      </c>
      <c r="B23" s="37">
        <f>'INGRESOS REALE 2016'!T44</f>
        <v>0</v>
      </c>
      <c r="C23" s="37">
        <f>SUM('INGRESOS REALES 2017'!S45)</f>
        <v>0</v>
      </c>
      <c r="D23" s="38">
        <f>SUM(Pres.Aut.Ing.2017!T50)</f>
        <v>0</v>
      </c>
      <c r="E23" s="37">
        <f>C23-D23</f>
        <v>0</v>
      </c>
      <c r="F23" s="37">
        <f>'INGRESOS REALE 2016'!U44</f>
        <v>0</v>
      </c>
      <c r="G23" s="37">
        <f>SUM('INGRESOS REALES 2017'!T45)</f>
        <v>0</v>
      </c>
      <c r="H23" s="38">
        <f>SUM(Pres.Aut.Ing.2017!U50)</f>
        <v>0</v>
      </c>
      <c r="I23" s="37">
        <f>G23-H23</f>
        <v>0</v>
      </c>
    </row>
    <row r="24" spans="1:9">
      <c r="A24" s="12"/>
      <c r="B24" s="39"/>
      <c r="C24" s="37"/>
      <c r="D24" s="38" t="s">
        <v>1</v>
      </c>
      <c r="E24" s="37" t="s">
        <v>1</v>
      </c>
      <c r="F24" s="37"/>
      <c r="G24" s="37"/>
      <c r="H24" s="38" t="s">
        <v>1</v>
      </c>
      <c r="I24" s="37" t="s">
        <v>1</v>
      </c>
    </row>
    <row r="25" spans="1:9">
      <c r="A25" s="12" t="s">
        <v>133</v>
      </c>
      <c r="B25" s="37">
        <f>'INGRESOS REALE 2016'!T45</f>
        <v>0</v>
      </c>
      <c r="C25" s="37">
        <f>SUM('INGRESOS REALES 2017'!S46)</f>
        <v>0</v>
      </c>
      <c r="D25" s="38">
        <f>SUM(Pres.Aut.Ing.2017!T51)</f>
        <v>0</v>
      </c>
      <c r="E25" s="37">
        <f>C25-D25</f>
        <v>0</v>
      </c>
      <c r="F25" s="37">
        <f>'INGRESOS REALE 2016'!U45</f>
        <v>0</v>
      </c>
      <c r="G25" s="37">
        <f>SUM('INGRESOS REALES 2017'!T46)</f>
        <v>0</v>
      </c>
      <c r="H25" s="38">
        <f>SUM(Pres.Aut.Ing.2017!U51)</f>
        <v>0</v>
      </c>
      <c r="I25" s="37">
        <f>G25-H25</f>
        <v>0</v>
      </c>
    </row>
    <row r="26" spans="1:9">
      <c r="A26" s="12"/>
      <c r="B26" s="39"/>
      <c r="C26" s="37"/>
      <c r="D26" s="38" t="s">
        <v>1</v>
      </c>
      <c r="E26" s="37" t="s">
        <v>1</v>
      </c>
      <c r="F26" s="37"/>
      <c r="G26" s="37"/>
      <c r="H26" s="38" t="s">
        <v>1</v>
      </c>
      <c r="I26" s="37" t="s">
        <v>1</v>
      </c>
    </row>
    <row r="27" spans="1:9">
      <c r="A27" s="12" t="s">
        <v>134</v>
      </c>
      <c r="B27" s="37">
        <f>'INGRESOS REALE 2016'!T46</f>
        <v>47695</v>
      </c>
      <c r="C27" s="37">
        <f>SUM('INGRESOS REALES 2017'!S47)</f>
        <v>27456</v>
      </c>
      <c r="D27" s="38">
        <f>SUM(Pres.Aut.Ing.2017!T52)</f>
        <v>0</v>
      </c>
      <c r="E27" s="37">
        <f>C27-D27</f>
        <v>27456</v>
      </c>
      <c r="F27" s="37">
        <f>'INGRESOS REALE 2016'!U46</f>
        <v>63025</v>
      </c>
      <c r="G27" s="37">
        <f>SUM('INGRESOS REALES 2017'!T47)</f>
        <v>53489</v>
      </c>
      <c r="H27" s="38">
        <f>SUM(Pres.Aut.Ing.2017!U52)</f>
        <v>0</v>
      </c>
      <c r="I27" s="37">
        <f>G27-H27</f>
        <v>53489</v>
      </c>
    </row>
    <row r="28" spans="1:9">
      <c r="A28" s="12"/>
      <c r="B28" s="39"/>
      <c r="C28" s="37"/>
      <c r="D28" s="38" t="s">
        <v>1</v>
      </c>
      <c r="E28" s="37" t="s">
        <v>1</v>
      </c>
      <c r="F28" s="37"/>
      <c r="G28" s="37"/>
      <c r="H28" s="38" t="s">
        <v>1</v>
      </c>
      <c r="I28" s="37" t="s">
        <v>1</v>
      </c>
    </row>
    <row r="29" spans="1:9">
      <c r="A29" s="12" t="s">
        <v>421</v>
      </c>
      <c r="B29" s="37">
        <f>'INGRESOS REALE 2016'!T47</f>
        <v>227468</v>
      </c>
      <c r="C29" s="37">
        <f>SUM('INGRESOS REALES 2017'!S48)</f>
        <v>282974</v>
      </c>
      <c r="D29" s="38">
        <f>SUM(Pres.Aut.Ing.2017!T53)</f>
        <v>233154.69999999998</v>
      </c>
      <c r="E29" s="37">
        <f>C29-D29</f>
        <v>49819.300000000017</v>
      </c>
      <c r="F29" s="37">
        <f>'INGRESOS REALE 2016'!U47</f>
        <v>424462.4</v>
      </c>
      <c r="G29" s="37">
        <f>SUM('INGRESOS REALES 2017'!T48)</f>
        <v>537032</v>
      </c>
      <c r="H29" s="38">
        <f>SUM(Pres.Aut.Ing.2017!U53)</f>
        <v>435073.95999999996</v>
      </c>
      <c r="I29" s="37">
        <f>G29-H29</f>
        <v>101958.04000000004</v>
      </c>
    </row>
    <row r="30" spans="1:9">
      <c r="A30" s="15" t="s">
        <v>1</v>
      </c>
      <c r="B30" s="45"/>
      <c r="C30" s="46"/>
      <c r="D30" s="47"/>
      <c r="E30" s="46"/>
      <c r="F30" s="47"/>
      <c r="G30" s="45"/>
      <c r="H30" s="45"/>
      <c r="I30" s="46"/>
    </row>
    <row r="31" spans="1:9">
      <c r="B31" s="48"/>
      <c r="C31" s="48"/>
      <c r="D31" s="48"/>
      <c r="E31" s="48"/>
      <c r="F31" s="48"/>
      <c r="G31" s="48"/>
      <c r="H31" s="48"/>
      <c r="I31" s="48"/>
    </row>
    <row r="32" spans="1:9">
      <c r="A32" s="8" t="s">
        <v>18</v>
      </c>
      <c r="B32" s="44">
        <f t="shared" ref="B32:I32" si="0">SUM(B8:B30)</f>
        <v>2128997.3600000003</v>
      </c>
      <c r="C32" s="44">
        <f t="shared" si="0"/>
        <v>2127120</v>
      </c>
      <c r="D32" s="44">
        <f t="shared" si="0"/>
        <v>1933334.922</v>
      </c>
      <c r="E32" s="44">
        <f t="shared" si="0"/>
        <v>193785.07799999995</v>
      </c>
      <c r="F32" s="44">
        <f t="shared" si="0"/>
        <v>2397092.4</v>
      </c>
      <c r="G32" s="44">
        <f t="shared" si="0"/>
        <v>2425781</v>
      </c>
      <c r="H32" s="44">
        <f t="shared" si="0"/>
        <v>2192419.088</v>
      </c>
      <c r="I32" s="44">
        <f t="shared" si="0"/>
        <v>233361.91199999998</v>
      </c>
    </row>
    <row r="33" spans="1:9">
      <c r="B33" s="48"/>
      <c r="C33" s="48"/>
      <c r="D33" s="48"/>
      <c r="E33" s="48"/>
      <c r="F33" s="48"/>
      <c r="G33" s="48"/>
      <c r="H33" s="48"/>
      <c r="I33" s="48"/>
    </row>
    <row r="34" spans="1:9">
      <c r="A34" s="151" t="s">
        <v>19</v>
      </c>
      <c r="B34" s="152"/>
      <c r="C34" s="152"/>
      <c r="D34" s="152"/>
      <c r="E34" s="152"/>
      <c r="F34" s="152"/>
      <c r="G34" s="152"/>
      <c r="H34" s="152"/>
      <c r="I34" s="153"/>
    </row>
    <row r="35" spans="1:9">
      <c r="A35" s="9"/>
      <c r="B35" s="10"/>
      <c r="C35" s="10"/>
      <c r="D35" s="10"/>
      <c r="E35" s="10"/>
      <c r="F35" s="10"/>
      <c r="G35" s="10"/>
      <c r="H35" s="10"/>
      <c r="I35" s="11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5"/>
      <c r="B40" s="16"/>
      <c r="C40" s="16"/>
      <c r="D40" s="16"/>
      <c r="E40" s="16"/>
      <c r="F40" s="16"/>
      <c r="G40" s="16"/>
      <c r="H40" s="16"/>
      <c r="I40" s="17"/>
    </row>
    <row r="42" spans="1:9">
      <c r="I42" s="20" t="s">
        <v>42</v>
      </c>
    </row>
    <row r="43" spans="1:9">
      <c r="I43" s="20"/>
    </row>
    <row r="44" spans="1:9">
      <c r="I44" s="20"/>
    </row>
  </sheetData>
  <mergeCells count="5">
    <mergeCell ref="A2:I2"/>
    <mergeCell ref="B4:E4"/>
    <mergeCell ref="F4:I4"/>
    <mergeCell ref="A34:I34"/>
    <mergeCell ref="A1:I1"/>
  </mergeCells>
  <phoneticPr fontId="0" type="noConversion"/>
  <printOptions horizontalCentered="1" verticalCentered="1"/>
  <pageMargins left="0.15748031496062992" right="0.23622047244094491" top="0.39370078740157483" bottom="0.27559055118110237" header="0" footer="0"/>
  <pageSetup scale="8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0" workbookViewId="0">
      <selection activeCell="A31" sqref="A3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54" t="str">
        <f>+Productos!A1</f>
        <v>MUNICIPIO DE GARCIA, NUEVO LEON</v>
      </c>
      <c r="B1" s="154"/>
      <c r="C1" s="154"/>
      <c r="D1" s="154"/>
      <c r="E1" s="154"/>
      <c r="F1" s="154"/>
      <c r="G1" s="154"/>
      <c r="H1" s="154"/>
      <c r="I1" s="154"/>
    </row>
    <row r="2" spans="1:9">
      <c r="A2" s="154" t="s">
        <v>135</v>
      </c>
      <c r="B2" s="154"/>
      <c r="C2" s="154"/>
      <c r="D2" s="154"/>
      <c r="E2" s="154"/>
      <c r="F2" s="154"/>
      <c r="G2" s="154"/>
      <c r="H2" s="154"/>
      <c r="I2" s="154"/>
    </row>
    <row r="4" spans="1:9">
      <c r="A4" s="4" t="s">
        <v>1</v>
      </c>
      <c r="B4" s="151" t="str">
        <f>'Ing x Rubros'!B5:E5</f>
        <v>INFORMACION SEGUNDO TRIMESTRE</v>
      </c>
      <c r="C4" s="152"/>
      <c r="D4" s="152"/>
      <c r="E4" s="153"/>
      <c r="F4" s="151" t="s">
        <v>4</v>
      </c>
      <c r="G4" s="152"/>
      <c r="H4" s="152"/>
      <c r="I4" s="153"/>
    </row>
    <row r="5" spans="1:9">
      <c r="A5" s="5" t="s">
        <v>21</v>
      </c>
      <c r="B5" s="6" t="str">
        <f>'Ing x Rubros'!B6</f>
        <v>REAL 2016</v>
      </c>
      <c r="C5" s="6" t="str">
        <f>'Ing x Rubros'!C6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51"/>
      <c r="C7" s="53"/>
      <c r="D7" s="52"/>
      <c r="E7" s="51"/>
      <c r="F7" s="51"/>
      <c r="G7" s="51"/>
      <c r="H7" s="51"/>
      <c r="I7" s="53"/>
    </row>
    <row r="8" spans="1:9">
      <c r="A8" s="12" t="s">
        <v>136</v>
      </c>
      <c r="B8" s="39">
        <f>'INGRESOS REALE 2016'!T50</f>
        <v>4722122.2699999996</v>
      </c>
      <c r="C8" s="37">
        <f>SUM('INGRESOS REALES 2017'!S51)</f>
        <v>3470302.5700000003</v>
      </c>
      <c r="D8" s="38">
        <f>SUM(Pres.Aut.Ing.2017!T56)</f>
        <v>6377675.3267499991</v>
      </c>
      <c r="E8" s="39">
        <f>+C8-D8</f>
        <v>-2907372.7567499988</v>
      </c>
      <c r="F8" s="39">
        <f>'INGRESOS REALE 2016'!U50</f>
        <v>7851209.5899999999</v>
      </c>
      <c r="G8" s="37">
        <f>SUM('INGRESOS REALES 2017'!T51)</f>
        <v>5511342.9199999999</v>
      </c>
      <c r="H8" s="38">
        <f>SUM(Pres.Aut.Ing.2017!U56)</f>
        <v>11122489.829749998</v>
      </c>
      <c r="I8" s="37">
        <f>+G8-H8</f>
        <v>-5611146.9097499978</v>
      </c>
    </row>
    <row r="9" spans="1:9">
      <c r="A9" s="12" t="s">
        <v>1</v>
      </c>
      <c r="B9" s="39"/>
      <c r="C9" s="37"/>
      <c r="D9" s="38"/>
      <c r="E9" s="39"/>
      <c r="F9" s="39"/>
      <c r="G9" s="39"/>
      <c r="H9" s="39"/>
      <c r="I9" s="37"/>
    </row>
    <row r="10" spans="1:9">
      <c r="A10" s="12" t="s">
        <v>137</v>
      </c>
      <c r="B10" s="39">
        <f>'INGRESOS REALE 2016'!T51</f>
        <v>630776.4</v>
      </c>
      <c r="C10" s="37">
        <f>SUM('INGRESOS REALES 2017'!S52)</f>
        <v>46300</v>
      </c>
      <c r="D10" s="38">
        <f>SUM(Pres.Aut.Ing.2017!T57)</f>
        <v>646545.81000000006</v>
      </c>
      <c r="E10" s="39">
        <f t="shared" ref="E10:E23" si="0">+C10-D10</f>
        <v>-600245.81000000006</v>
      </c>
      <c r="F10" s="39">
        <f>'INGRESOS REALE 2016'!U51</f>
        <v>642278.40000000002</v>
      </c>
      <c r="G10" s="37">
        <f>SUM('INGRESOS REALES 2017'!T52)</f>
        <v>82700</v>
      </c>
      <c r="H10" s="38">
        <f>SUM(Pres.Aut.Ing.2017!U57)</f>
        <v>658335.3600000001</v>
      </c>
      <c r="I10" s="37">
        <f>+G10-H10</f>
        <v>-575635.3600000001</v>
      </c>
    </row>
    <row r="11" spans="1:9">
      <c r="A11" s="12" t="s">
        <v>1</v>
      </c>
      <c r="B11" s="39"/>
      <c r="C11" s="37"/>
      <c r="D11" s="38" t="s">
        <v>1</v>
      </c>
      <c r="E11" s="39" t="s">
        <v>1</v>
      </c>
      <c r="F11" s="39"/>
      <c r="G11" s="37" t="s">
        <v>1</v>
      </c>
      <c r="H11" s="38" t="s">
        <v>1</v>
      </c>
      <c r="I11" s="37" t="s">
        <v>1</v>
      </c>
    </row>
    <row r="12" spans="1:9">
      <c r="A12" s="12" t="s">
        <v>138</v>
      </c>
      <c r="B12" s="39">
        <f>'INGRESOS REALE 2016'!T52</f>
        <v>0</v>
      </c>
      <c r="C12" s="37">
        <f>SUM('INGRESOS REALES 2017'!S53)</f>
        <v>0</v>
      </c>
      <c r="D12" s="38">
        <f>SUM(Pres.Aut.Ing.2017!T58)</f>
        <v>0</v>
      </c>
      <c r="E12" s="39">
        <f t="shared" si="0"/>
        <v>0</v>
      </c>
      <c r="F12" s="39">
        <f>'INGRESOS REALE 2016'!U52</f>
        <v>0</v>
      </c>
      <c r="G12" s="37">
        <f>SUM('INGRESOS REALES 2017'!T58)</f>
        <v>0</v>
      </c>
      <c r="H12" s="38">
        <f>SUM(Pres.Aut.Ing.2017!U58)</f>
        <v>0</v>
      </c>
      <c r="I12" s="37">
        <f>+G12-H12</f>
        <v>0</v>
      </c>
    </row>
    <row r="13" spans="1:9">
      <c r="A13" s="12" t="s">
        <v>1</v>
      </c>
      <c r="B13" s="39"/>
      <c r="C13" s="37"/>
      <c r="D13" s="38" t="s">
        <v>1</v>
      </c>
      <c r="E13" s="39" t="s">
        <v>1</v>
      </c>
      <c r="F13" s="39"/>
      <c r="G13" s="37" t="s">
        <v>1</v>
      </c>
      <c r="H13" s="38" t="s">
        <v>1</v>
      </c>
      <c r="I13" s="37" t="s">
        <v>1</v>
      </c>
    </row>
    <row r="14" spans="1:9">
      <c r="A14" s="12" t="s">
        <v>138</v>
      </c>
      <c r="B14" s="39"/>
      <c r="C14" s="37"/>
      <c r="D14" s="38" t="s">
        <v>1</v>
      </c>
      <c r="E14" s="39" t="s">
        <v>1</v>
      </c>
      <c r="F14" s="39"/>
      <c r="G14" s="37" t="s">
        <v>1</v>
      </c>
      <c r="H14" s="38" t="s">
        <v>1</v>
      </c>
      <c r="I14" s="37" t="s">
        <v>1</v>
      </c>
    </row>
    <row r="15" spans="1:9">
      <c r="A15" s="12" t="s">
        <v>139</v>
      </c>
      <c r="B15" s="39">
        <f>'INGRESOS REALE 2016'!T53</f>
        <v>0</v>
      </c>
      <c r="C15" s="37">
        <f>SUM('INGRESOS REALES 2017'!S54)</f>
        <v>0</v>
      </c>
      <c r="D15" s="38">
        <f>SUM(Pres.Aut.Ing.2017!T59)</f>
        <v>0</v>
      </c>
      <c r="E15" s="39">
        <f t="shared" si="0"/>
        <v>0</v>
      </c>
      <c r="F15" s="39">
        <f>'INGRESOS REALE 2016'!U53</f>
        <v>0</v>
      </c>
      <c r="G15" s="37">
        <f>SUM('INGRESOS REALES 2017'!T54)</f>
        <v>0</v>
      </c>
      <c r="H15" s="38">
        <f>SUM(Pres.Aut.Ing.2017!U59)</f>
        <v>0</v>
      </c>
      <c r="I15" s="37">
        <f>+G15-H15</f>
        <v>0</v>
      </c>
    </row>
    <row r="16" spans="1:9">
      <c r="A16" s="12" t="s">
        <v>1</v>
      </c>
      <c r="B16" s="39"/>
      <c r="C16" s="37"/>
      <c r="D16" s="38" t="s">
        <v>1</v>
      </c>
      <c r="E16" s="39" t="s">
        <v>1</v>
      </c>
      <c r="F16" s="39"/>
      <c r="G16" s="37" t="s">
        <v>1</v>
      </c>
      <c r="H16" s="38" t="s">
        <v>1</v>
      </c>
      <c r="I16" s="37" t="s">
        <v>1</v>
      </c>
    </row>
    <row r="17" spans="1:9">
      <c r="A17" s="12" t="s">
        <v>140</v>
      </c>
      <c r="B17" s="39">
        <f>'INGRESOS REALE 2016'!T54</f>
        <v>0</v>
      </c>
      <c r="C17" s="37">
        <f>SUM('INGRESOS REALES 2017'!S55)</f>
        <v>0</v>
      </c>
      <c r="D17" s="38">
        <f>SUM(Pres.Aut.Ing.2017!T60)</f>
        <v>0</v>
      </c>
      <c r="E17" s="39">
        <f t="shared" si="0"/>
        <v>0</v>
      </c>
      <c r="F17" s="39">
        <f>'INGRESOS REALE 2016'!U54</f>
        <v>0</v>
      </c>
      <c r="G17" s="37">
        <f>SUM('INGRESOS REALES 2017'!T55)</f>
        <v>0</v>
      </c>
      <c r="H17" s="38">
        <f>SUM(Pres.Aut.Ing.2017!U60)</f>
        <v>0</v>
      </c>
      <c r="I17" s="37">
        <f>+G17-H17</f>
        <v>0</v>
      </c>
    </row>
    <row r="18" spans="1:9">
      <c r="A18" s="12" t="s">
        <v>1</v>
      </c>
      <c r="B18" s="39"/>
      <c r="C18" s="37"/>
      <c r="D18" s="38" t="s">
        <v>1</v>
      </c>
      <c r="E18" s="39" t="s">
        <v>1</v>
      </c>
      <c r="F18" s="39"/>
      <c r="G18" s="37" t="s">
        <v>1</v>
      </c>
      <c r="H18" s="38" t="s">
        <v>1</v>
      </c>
      <c r="I18" s="37" t="s">
        <v>1</v>
      </c>
    </row>
    <row r="19" spans="1:9">
      <c r="A19" s="12" t="s">
        <v>41</v>
      </c>
      <c r="B19" s="39">
        <f>'INGRESOS REALE 2016'!T55</f>
        <v>0</v>
      </c>
      <c r="C19" s="37">
        <f>SUM('INGRESOS REALES 2017'!S56)</f>
        <v>0</v>
      </c>
      <c r="D19" s="38">
        <f>SUM(Pres.Aut.Ing.2017!T61)</f>
        <v>0</v>
      </c>
      <c r="E19" s="39">
        <f t="shared" si="0"/>
        <v>0</v>
      </c>
      <c r="F19" s="39">
        <f>'INGRESOS REALE 2016'!U55</f>
        <v>0</v>
      </c>
      <c r="G19" s="37">
        <f>SUM('INGRESOS REALES 2017'!T56)</f>
        <v>0</v>
      </c>
      <c r="H19" s="38">
        <f>SUM(Pres.Aut.Ing.2017!U61)</f>
        <v>0</v>
      </c>
      <c r="I19" s="37">
        <f>+G19-H19</f>
        <v>0</v>
      </c>
    </row>
    <row r="20" spans="1:9">
      <c r="A20" s="12"/>
      <c r="B20" s="39"/>
      <c r="C20" s="37"/>
      <c r="D20" s="38" t="s">
        <v>1</v>
      </c>
      <c r="E20" s="39" t="s">
        <v>1</v>
      </c>
      <c r="F20" s="39"/>
      <c r="G20" s="37" t="s">
        <v>1</v>
      </c>
      <c r="H20" s="38"/>
      <c r="I20" s="37" t="s">
        <v>1</v>
      </c>
    </row>
    <row r="21" spans="1:9">
      <c r="A21" s="12" t="s">
        <v>27</v>
      </c>
      <c r="B21" s="39">
        <f>'INGRESOS REALE 2016'!T56</f>
        <v>2600.02</v>
      </c>
      <c r="C21" s="37">
        <f>SUM('INGRESOS REALES 2017'!S57)</f>
        <v>3273.5</v>
      </c>
      <c r="D21" s="38">
        <f>SUM(Pres.Aut.Ing.2017!T62)</f>
        <v>2665.0204999999996</v>
      </c>
      <c r="E21" s="39">
        <f t="shared" si="0"/>
        <v>608.47950000000037</v>
      </c>
      <c r="F21" s="39">
        <f>'INGRESOS REALE 2016'!U56</f>
        <v>7288.0400000000009</v>
      </c>
      <c r="G21" s="37">
        <f>SUM('INGRESOS REALES 2017'!T57)</f>
        <v>10431</v>
      </c>
      <c r="H21" s="38">
        <f>SUM(Pres.Aut.Ing.2017!U62)</f>
        <v>7470.2409999999991</v>
      </c>
      <c r="I21" s="37">
        <f>+G21-H21</f>
        <v>2960.7590000000009</v>
      </c>
    </row>
    <row r="22" spans="1:9">
      <c r="A22" s="12"/>
      <c r="B22" s="39"/>
      <c r="C22" s="37"/>
      <c r="D22" s="38"/>
      <c r="E22" s="39"/>
      <c r="F22" s="39"/>
      <c r="G22" s="37"/>
      <c r="H22" s="38"/>
      <c r="I22" s="37"/>
    </row>
    <row r="23" spans="1:9">
      <c r="A23" s="12" t="s">
        <v>283</v>
      </c>
      <c r="B23" s="39">
        <f>'INGRESOS REALE 2016'!T57</f>
        <v>0</v>
      </c>
      <c r="C23" s="37">
        <f>SUM('INGRESOS REALES 2017'!S58)</f>
        <v>0</v>
      </c>
      <c r="D23" s="38">
        <f>SUM(Pres.Aut.Ing.2017!T63)</f>
        <v>0</v>
      </c>
      <c r="E23" s="39">
        <f t="shared" si="0"/>
        <v>0</v>
      </c>
      <c r="F23" s="39">
        <f>'INGRESOS REALE 2016'!U57</f>
        <v>0</v>
      </c>
      <c r="G23" s="37">
        <f>SUM('INGRESOS REALES 2017'!T58)</f>
        <v>0</v>
      </c>
      <c r="H23" s="38">
        <f>SUM(Pres.Aut.Ing.2017!U63)</f>
        <v>0</v>
      </c>
      <c r="I23" s="37">
        <f>+G23-H23</f>
        <v>0</v>
      </c>
    </row>
    <row r="24" spans="1:9">
      <c r="A24" s="15" t="s">
        <v>1</v>
      </c>
      <c r="B24" s="45"/>
      <c r="C24" s="46"/>
      <c r="D24" s="47"/>
      <c r="E24" s="45"/>
      <c r="F24" s="45"/>
      <c r="G24" s="46" t="s">
        <v>1</v>
      </c>
      <c r="H24" s="45"/>
      <c r="I24" s="46"/>
    </row>
    <row r="25" spans="1:9">
      <c r="B25" s="48"/>
      <c r="C25" s="48"/>
      <c r="D25" s="48"/>
      <c r="E25" s="48"/>
      <c r="F25" s="48"/>
      <c r="G25" s="48"/>
      <c r="H25" s="48"/>
      <c r="I25" s="48"/>
    </row>
    <row r="26" spans="1:9">
      <c r="A26" s="8" t="s">
        <v>18</v>
      </c>
      <c r="B26" s="44">
        <f>SUM(B7:B24)</f>
        <v>5355498.6899999995</v>
      </c>
      <c r="C26" s="44">
        <f t="shared" ref="C26:H26" si="1">SUM(C7:C24)</f>
        <v>3519876.0700000003</v>
      </c>
      <c r="D26" s="44">
        <f t="shared" si="1"/>
        <v>7026886.1572499992</v>
      </c>
      <c r="E26" s="44">
        <f t="shared" si="1"/>
        <v>-3507010.0872499989</v>
      </c>
      <c r="F26" s="44">
        <f t="shared" si="1"/>
        <v>8500776.0299999993</v>
      </c>
      <c r="G26" s="44">
        <f t="shared" si="1"/>
        <v>5604473.9199999999</v>
      </c>
      <c r="H26" s="44">
        <f t="shared" si="1"/>
        <v>11788295.430749997</v>
      </c>
      <c r="I26" s="44">
        <f>+G26-H26</f>
        <v>-6183821.5107499976</v>
      </c>
    </row>
    <row r="27" spans="1:9">
      <c r="B27" s="48"/>
      <c r="C27" s="48"/>
      <c r="D27" s="48"/>
      <c r="E27" s="48"/>
      <c r="F27" s="48"/>
      <c r="G27" s="48"/>
      <c r="H27" s="48"/>
      <c r="I27" s="48"/>
    </row>
    <row r="28" spans="1:9">
      <c r="A28" s="151" t="s">
        <v>19</v>
      </c>
      <c r="B28" s="152"/>
      <c r="C28" s="152"/>
      <c r="D28" s="152"/>
      <c r="E28" s="152"/>
      <c r="F28" s="152"/>
      <c r="G28" s="152"/>
      <c r="H28" s="152"/>
      <c r="I28" s="153"/>
    </row>
    <row r="29" spans="1:9">
      <c r="A29" s="9"/>
      <c r="B29" s="10"/>
      <c r="C29" s="10"/>
      <c r="D29" s="10"/>
      <c r="E29" s="10"/>
      <c r="F29" s="10"/>
      <c r="G29" s="10"/>
      <c r="H29" s="10"/>
      <c r="I29" s="11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5"/>
      <c r="B37" s="16"/>
      <c r="C37" s="16"/>
      <c r="D37" s="16"/>
      <c r="E37" s="16"/>
      <c r="F37" s="16"/>
      <c r="G37" s="16"/>
      <c r="H37" s="16"/>
      <c r="I37" s="17"/>
    </row>
    <row r="39" spans="1:9">
      <c r="I39" s="20" t="s">
        <v>42</v>
      </c>
    </row>
    <row r="40" spans="1:9">
      <c r="I40" s="20"/>
    </row>
    <row r="41" spans="1:9">
      <c r="I41" s="20"/>
    </row>
  </sheetData>
  <mergeCells count="5">
    <mergeCell ref="A2:I2"/>
    <mergeCell ref="B4:E4"/>
    <mergeCell ref="F4:I4"/>
    <mergeCell ref="A28:I28"/>
    <mergeCell ref="A1:I1"/>
  </mergeCells>
  <phoneticPr fontId="0" type="noConversion"/>
  <printOptions horizontalCentered="1" verticalCentered="1"/>
  <pageMargins left="0.23622047244094491" right="0.23622047244094491" top="0.39370078740157483" bottom="0.23622047244094491" header="0" footer="0"/>
  <pageSetup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</vt:i4>
      </vt:variant>
    </vt:vector>
  </HeadingPairs>
  <TitlesOfParts>
    <vt:vector size="35" baseType="lpstr">
      <vt:lpstr>INGRESOS REALE 2016</vt:lpstr>
      <vt:lpstr>INGRESOS REALES 2017</vt:lpstr>
      <vt:lpstr>Pres.Aut.Ing.2017</vt:lpstr>
      <vt:lpstr>Ing x Rubros</vt:lpstr>
      <vt:lpstr>Impuestos</vt:lpstr>
      <vt:lpstr>Derechos</vt:lpstr>
      <vt:lpstr>Nvs Fraccs.</vt:lpstr>
      <vt:lpstr>Productos</vt:lpstr>
      <vt:lpstr>Aprovech.</vt:lpstr>
      <vt:lpstr>Particip.</vt:lpstr>
      <vt:lpstr>Infr. Soc.Mpal.</vt:lpstr>
      <vt:lpstr>Fort. Mpal.</vt:lpstr>
      <vt:lpstr>Fondo Descent.</vt:lpstr>
      <vt:lpstr>Otras Ap.</vt:lpstr>
      <vt:lpstr>Cont.de vecinos</vt:lpstr>
      <vt:lpstr>Financ.</vt:lpstr>
      <vt:lpstr>Otros</vt:lpstr>
      <vt:lpstr>Pres.Egresos2017</vt:lpstr>
      <vt:lpstr>EGRESOS. REALES 2016</vt:lpstr>
      <vt:lpstr>EGRESOS REALES 2017</vt:lpstr>
      <vt:lpstr>Eg.x Prog.</vt:lpstr>
      <vt:lpstr>Admón Púb.</vt:lpstr>
      <vt:lpstr>Serv.Com.</vt:lpstr>
      <vt:lpstr>des. Social</vt:lpstr>
      <vt:lpstr>Seg. Púb</vt:lpstr>
      <vt:lpstr>Mttoy cons.de act.</vt:lpstr>
      <vt:lpstr>Adq.</vt:lpstr>
      <vt:lpstr>DES.UR.ECO</vt:lpstr>
      <vt:lpstr>Infr.Social</vt:lpstr>
      <vt:lpstr>F.F.Mpal</vt:lpstr>
      <vt:lpstr>Obs.Fin</vt:lpstr>
      <vt:lpstr>Prog.otros</vt:lpstr>
      <vt:lpstr>'EGRESOS REALES 2017'!Títulos_a_imprimir</vt:lpstr>
      <vt:lpstr>'EGRESOS. REALES 2016'!Títulos_a_imprimir</vt:lpstr>
      <vt:lpstr>'INGRESOS REALE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López</dc:creator>
  <cp:lastModifiedBy>CONTRALORIA</cp:lastModifiedBy>
  <cp:lastPrinted>2018-03-01T19:03:01Z</cp:lastPrinted>
  <dcterms:created xsi:type="dcterms:W3CDTF">2002-06-10T20:37:06Z</dcterms:created>
  <dcterms:modified xsi:type="dcterms:W3CDTF">2018-03-05T17:24:53Z</dcterms:modified>
</cp:coreProperties>
</file>